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M_ITARARE\Documents\2021\TOMADA DE PREÇO\Documentos TP 03 2021\"/>
    </mc:Choice>
  </mc:AlternateContent>
  <bookViews>
    <workbookView xWindow="-120" yWindow="-120" windowWidth="29040" windowHeight="15840" tabRatio="500"/>
  </bookViews>
  <sheets>
    <sheet name="orçamentos" sheetId="1" r:id="rId1"/>
    <sheet name="cronograma" sheetId="2" r:id="rId2"/>
    <sheet name="Plan1" sheetId="3" r:id="rId3"/>
  </sheets>
  <definedNames>
    <definedName name="_xlnm.Print_Area" localSheetId="1">cronograma!$A$1:$Q$50</definedName>
    <definedName name="_xlnm.Print_Area" localSheetId="0">orçamentos!$B$1:$J$224</definedName>
    <definedName name="Print_Titles_0" localSheetId="0">orçamentos!$13:$13</definedName>
    <definedName name="_xlnm.Print_Titles" localSheetId="0">orçamentos!$13:$13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8" i="1" l="1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F64" i="1" l="1"/>
  <c r="F38" i="1"/>
  <c r="F31" i="1"/>
  <c r="J15" i="1"/>
  <c r="J21" i="1"/>
  <c r="J25" i="1"/>
  <c r="J24" i="1"/>
  <c r="J29" i="1"/>
  <c r="J43" i="1"/>
  <c r="J57" i="1"/>
  <c r="J63" i="1"/>
  <c r="J55" i="1"/>
  <c r="J69" i="1"/>
  <c r="J68" i="1"/>
  <c r="J76" i="1"/>
  <c r="J84" i="1"/>
  <c r="J85" i="1"/>
  <c r="J90" i="1"/>
  <c r="J91" i="1"/>
  <c r="J93" i="1"/>
  <c r="J97" i="1"/>
  <c r="J98" i="1"/>
  <c r="J103" i="1"/>
  <c r="J96" i="1"/>
  <c r="J108" i="1"/>
  <c r="J109" i="1"/>
  <c r="J110" i="1"/>
  <c r="J111" i="1"/>
  <c r="J107" i="1"/>
  <c r="J119" i="1"/>
  <c r="J121" i="1"/>
  <c r="J122" i="1"/>
  <c r="J123" i="1"/>
  <c r="J124" i="1"/>
  <c r="J118" i="1"/>
  <c r="J132" i="1"/>
  <c r="J134" i="1"/>
  <c r="J136" i="1"/>
  <c r="J137" i="1"/>
  <c r="J138" i="1"/>
  <c r="J140" i="1"/>
  <c r="J143" i="1"/>
  <c r="J144" i="1"/>
  <c r="J148" i="1"/>
  <c r="J149" i="1"/>
  <c r="J147" i="1"/>
  <c r="J155" i="1"/>
  <c r="J178" i="1"/>
  <c r="J179" i="1"/>
  <c r="J193" i="1"/>
  <c r="J192" i="1"/>
  <c r="J196" i="1"/>
  <c r="J184" i="1"/>
  <c r="J185" i="1"/>
  <c r="J183" i="1"/>
  <c r="F189" i="1" l="1"/>
  <c r="F73" i="1"/>
  <c r="F48" i="1"/>
  <c r="J51" i="1" l="1"/>
  <c r="I196" i="1" l="1"/>
  <c r="I197" i="1" s="1"/>
  <c r="J197" i="1" l="1"/>
  <c r="C39" i="2" s="1"/>
  <c r="F39" i="1"/>
  <c r="F34" i="1"/>
  <c r="F32" i="1"/>
  <c r="F59" i="1" l="1"/>
  <c r="F56" i="1"/>
  <c r="F62" i="1"/>
  <c r="F60" i="1"/>
  <c r="F35" i="1"/>
  <c r="F33" i="1"/>
  <c r="J33" i="1" s="1"/>
  <c r="C12" i="3" l="1"/>
  <c r="B50" i="2"/>
  <c r="B49" i="2"/>
  <c r="A45" i="2"/>
  <c r="A16" i="3" s="1"/>
  <c r="Q26" i="2"/>
  <c r="Q25" i="2"/>
  <c r="Q24" i="2"/>
  <c r="Q23" i="2"/>
  <c r="Q22" i="2"/>
  <c r="Q21" i="2"/>
  <c r="Q20" i="2"/>
  <c r="Q19" i="2"/>
  <c r="Q18" i="2"/>
  <c r="Q17" i="2"/>
  <c r="Q16" i="2"/>
  <c r="Q15" i="2"/>
  <c r="F9" i="2"/>
  <c r="B8" i="2"/>
  <c r="B7" i="2"/>
  <c r="E209" i="1"/>
  <c r="E214" i="1" s="1"/>
  <c r="I182" i="1" l="1"/>
  <c r="H125" i="1"/>
  <c r="J125" i="1" s="1"/>
  <c r="H131" i="1"/>
  <c r="H130" i="1"/>
  <c r="H126" i="1"/>
  <c r="H104" i="1"/>
  <c r="H189" i="1"/>
  <c r="H73" i="1"/>
  <c r="H39" i="1"/>
  <c r="H65" i="1"/>
  <c r="H48" i="1"/>
  <c r="H187" i="1"/>
  <c r="I185" i="1"/>
  <c r="I184" i="1"/>
  <c r="H86" i="1"/>
  <c r="H186" i="1"/>
  <c r="H188" i="1"/>
  <c r="I183" i="1"/>
  <c r="I69" i="1"/>
  <c r="H70" i="1"/>
  <c r="H164" i="1"/>
  <c r="I178" i="1"/>
  <c r="I179" i="1"/>
  <c r="H175" i="1"/>
  <c r="H177" i="1"/>
  <c r="I96" i="1"/>
  <c r="I97" i="1"/>
  <c r="H52" i="1"/>
  <c r="I51" i="1"/>
  <c r="I137" i="1"/>
  <c r="I108" i="1"/>
  <c r="I149" i="1"/>
  <c r="I121" i="1"/>
  <c r="I134" i="1"/>
  <c r="I144" i="1"/>
  <c r="I138" i="1"/>
  <c r="I119" i="1"/>
  <c r="I109" i="1"/>
  <c r="H115" i="1"/>
  <c r="H79" i="1"/>
  <c r="H142" i="1"/>
  <c r="H171" i="1"/>
  <c r="I192" i="1"/>
  <c r="J194" i="1" s="1"/>
  <c r="C38" i="2" s="1"/>
  <c r="H139" i="1"/>
  <c r="J120" i="1"/>
  <c r="I110" i="1"/>
  <c r="I140" i="1"/>
  <c r="I111" i="1"/>
  <c r="I143" i="1"/>
  <c r="I136" i="1"/>
  <c r="H150" i="1"/>
  <c r="H141" i="1"/>
  <c r="I122" i="1"/>
  <c r="H112" i="1"/>
  <c r="H135" i="1"/>
  <c r="H113" i="1"/>
  <c r="J113" i="1" s="1"/>
  <c r="H114" i="1"/>
  <c r="H38" i="1"/>
  <c r="I33" i="1"/>
  <c r="H36" i="1"/>
  <c r="H71" i="1"/>
  <c r="I68" i="1"/>
  <c r="H46" i="1"/>
  <c r="H31" i="1"/>
  <c r="H45" i="1"/>
  <c r="I63" i="1"/>
  <c r="H44" i="1"/>
  <c r="H32" i="1"/>
  <c r="H58" i="1"/>
  <c r="I57" i="1"/>
  <c r="H47" i="1"/>
  <c r="H59" i="1"/>
  <c r="H35" i="1"/>
  <c r="H61" i="1"/>
  <c r="H60" i="1"/>
  <c r="I55" i="1"/>
  <c r="H62" i="1"/>
  <c r="H72" i="1"/>
  <c r="H34" i="1"/>
  <c r="I43" i="1"/>
  <c r="H64" i="1"/>
  <c r="H30" i="1"/>
  <c r="I103" i="1"/>
  <c r="H16" i="1"/>
  <c r="H163" i="1"/>
  <c r="H165" i="1"/>
  <c r="I93" i="1"/>
  <c r="I21" i="1"/>
  <c r="H174" i="1"/>
  <c r="J174" i="1" s="1"/>
  <c r="I91" i="1"/>
  <c r="H89" i="1"/>
  <c r="H153" i="1"/>
  <c r="J153" i="1" s="1"/>
  <c r="H133" i="1"/>
  <c r="H102" i="1"/>
  <c r="H159" i="1"/>
  <c r="H167" i="1"/>
  <c r="I98" i="1"/>
  <c r="I107" i="1"/>
  <c r="I193" i="1"/>
  <c r="H176" i="1"/>
  <c r="J176" i="1" s="1"/>
  <c r="H19" i="1"/>
  <c r="I15" i="1"/>
  <c r="H158" i="1"/>
  <c r="H154" i="1"/>
  <c r="I147" i="1"/>
  <c r="H83" i="1"/>
  <c r="J83" i="1" s="1"/>
  <c r="H170" i="1"/>
  <c r="J170" i="1" s="1"/>
  <c r="H166" i="1"/>
  <c r="H160" i="1"/>
  <c r="H26" i="1"/>
  <c r="J26" i="1" s="1"/>
  <c r="H82" i="1"/>
  <c r="J82" i="1" s="1"/>
  <c r="H40" i="1"/>
  <c r="J40" i="1" s="1"/>
  <c r="I24" i="1"/>
  <c r="H20" i="1"/>
  <c r="I148" i="1"/>
  <c r="I132" i="1"/>
  <c r="F165" i="1"/>
  <c r="I125" i="1" l="1"/>
  <c r="I113" i="1"/>
  <c r="I127" i="1"/>
  <c r="J165" i="1"/>
  <c r="I126" i="1"/>
  <c r="I130" i="1"/>
  <c r="J131" i="1"/>
  <c r="I131" i="1"/>
  <c r="I61" i="1"/>
  <c r="J61" i="1"/>
  <c r="I52" i="1"/>
  <c r="J52" i="1"/>
  <c r="I166" i="1"/>
  <c r="J166" i="1"/>
  <c r="I19" i="1"/>
  <c r="J19" i="1"/>
  <c r="I99" i="1"/>
  <c r="J99" i="1"/>
  <c r="I64" i="1"/>
  <c r="J64" i="1"/>
  <c r="I35" i="1"/>
  <c r="J35" i="1"/>
  <c r="I38" i="1"/>
  <c r="J38" i="1"/>
  <c r="I70" i="1"/>
  <c r="J70" i="1"/>
  <c r="I187" i="1"/>
  <c r="J187" i="1"/>
  <c r="I164" i="1"/>
  <c r="J164" i="1"/>
  <c r="I102" i="1"/>
  <c r="J102" i="1"/>
  <c r="I59" i="1"/>
  <c r="J59" i="1"/>
  <c r="I45" i="1"/>
  <c r="J45" i="1"/>
  <c r="I114" i="1"/>
  <c r="J114" i="1"/>
  <c r="I171" i="1"/>
  <c r="J171" i="1"/>
  <c r="I48" i="1"/>
  <c r="J48" i="1"/>
  <c r="I133" i="1"/>
  <c r="J133" i="1"/>
  <c r="I163" i="1"/>
  <c r="J163" i="1"/>
  <c r="I34" i="1"/>
  <c r="J34" i="1"/>
  <c r="I47" i="1"/>
  <c r="J47" i="1"/>
  <c r="I31" i="1"/>
  <c r="J31" i="1"/>
  <c r="I142" i="1"/>
  <c r="J142" i="1"/>
  <c r="I100" i="1"/>
  <c r="J100" i="1"/>
  <c r="I65" i="1"/>
  <c r="J65" i="1"/>
  <c r="I159" i="1"/>
  <c r="J159" i="1"/>
  <c r="I44" i="1"/>
  <c r="J44" i="1"/>
  <c r="I92" i="1"/>
  <c r="J92" i="1"/>
  <c r="I72" i="1"/>
  <c r="J72" i="1"/>
  <c r="I56" i="1"/>
  <c r="J56" i="1"/>
  <c r="I46" i="1"/>
  <c r="J46" i="1"/>
  <c r="I135" i="1"/>
  <c r="J135" i="1"/>
  <c r="I79" i="1"/>
  <c r="J79" i="1"/>
  <c r="J80" i="1" s="1"/>
  <c r="C24" i="2" s="1"/>
  <c r="I177" i="1"/>
  <c r="J177" i="1"/>
  <c r="I188" i="1"/>
  <c r="J188" i="1"/>
  <c r="I39" i="1"/>
  <c r="J39" i="1"/>
  <c r="I20" i="1"/>
  <c r="J20" i="1"/>
  <c r="I154" i="1"/>
  <c r="J154" i="1"/>
  <c r="I89" i="1"/>
  <c r="J89" i="1"/>
  <c r="I16" i="1"/>
  <c r="I17" i="1" s="1"/>
  <c r="J16" i="1"/>
  <c r="I62" i="1"/>
  <c r="J62" i="1"/>
  <c r="I112" i="1"/>
  <c r="J112" i="1"/>
  <c r="I115" i="1"/>
  <c r="J115" i="1"/>
  <c r="I175" i="1"/>
  <c r="J175" i="1"/>
  <c r="I186" i="1"/>
  <c r="J186" i="1"/>
  <c r="I73" i="1"/>
  <c r="J73" i="1"/>
  <c r="I30" i="1"/>
  <c r="J30" i="1"/>
  <c r="I158" i="1"/>
  <c r="J158" i="1"/>
  <c r="I58" i="1"/>
  <c r="J58" i="1"/>
  <c r="I71" i="1"/>
  <c r="J71" i="1"/>
  <c r="I86" i="1"/>
  <c r="J86" i="1"/>
  <c r="I189" i="1"/>
  <c r="J189" i="1"/>
  <c r="I160" i="1"/>
  <c r="J160" i="1"/>
  <c r="I150" i="1"/>
  <c r="J150" i="1"/>
  <c r="J151" i="1" s="1"/>
  <c r="C31" i="2" s="1"/>
  <c r="I101" i="1"/>
  <c r="J101" i="1"/>
  <c r="I167" i="1"/>
  <c r="J167" i="1"/>
  <c r="I60" i="1"/>
  <c r="J60" i="1"/>
  <c r="I32" i="1"/>
  <c r="J32" i="1"/>
  <c r="I36" i="1"/>
  <c r="J36" i="1"/>
  <c r="I141" i="1"/>
  <c r="J141" i="1"/>
  <c r="I139" i="1"/>
  <c r="J139" i="1"/>
  <c r="I104" i="1"/>
  <c r="J104" i="1"/>
  <c r="I37" i="1"/>
  <c r="J37" i="1"/>
  <c r="I22" i="1"/>
  <c r="I194" i="1"/>
  <c r="I123" i="1"/>
  <c r="I124" i="1"/>
  <c r="I118" i="1"/>
  <c r="I120" i="1"/>
  <c r="I174" i="1"/>
  <c r="I153" i="1"/>
  <c r="I82" i="1"/>
  <c r="I25" i="1"/>
  <c r="J27" i="1" s="1"/>
  <c r="C17" i="2" s="1"/>
  <c r="I83" i="1"/>
  <c r="I26" i="1"/>
  <c r="I85" i="1"/>
  <c r="I90" i="1"/>
  <c r="I176" i="1"/>
  <c r="I29" i="1"/>
  <c r="I76" i="1"/>
  <c r="J77" i="1" s="1"/>
  <c r="C23" i="2" s="1"/>
  <c r="I170" i="1"/>
  <c r="I40" i="1"/>
  <c r="I165" i="1"/>
  <c r="I84" i="1"/>
  <c r="I155" i="1"/>
  <c r="J190" i="1" l="1"/>
  <c r="C37" i="2" s="1"/>
  <c r="I116" i="1"/>
  <c r="I105" i="1"/>
  <c r="J17" i="1"/>
  <c r="I161" i="1"/>
  <c r="J49" i="1"/>
  <c r="C19" i="2" s="1"/>
  <c r="J116" i="1"/>
  <c r="C28" i="2" s="1"/>
  <c r="I145" i="1"/>
  <c r="I151" i="1" s="1"/>
  <c r="I156" i="1" s="1"/>
  <c r="J53" i="1"/>
  <c r="C20" i="2" s="1"/>
  <c r="J66" i="1"/>
  <c r="C21" i="2" s="1"/>
  <c r="J74" i="1"/>
  <c r="C22" i="2" s="1"/>
  <c r="J105" i="1"/>
  <c r="C27" i="2" s="1"/>
  <c r="J161" i="1"/>
  <c r="C33" i="2" s="1"/>
  <c r="J180" i="1"/>
  <c r="C36" i="2" s="1"/>
  <c r="J22" i="1"/>
  <c r="C16" i="2" s="1"/>
  <c r="J87" i="1"/>
  <c r="C25" i="2" s="1"/>
  <c r="J128" i="1"/>
  <c r="C29" i="2" s="1"/>
  <c r="J168" i="1"/>
  <c r="C34" i="2" s="1"/>
  <c r="J94" i="1"/>
  <c r="C26" i="2" s="1"/>
  <c r="J145" i="1"/>
  <c r="C30" i="2" s="1"/>
  <c r="J156" i="1"/>
  <c r="C32" i="2" s="1"/>
  <c r="J41" i="1"/>
  <c r="C18" i="2" s="1"/>
  <c r="I27" i="1"/>
  <c r="I49" i="1" s="1"/>
  <c r="I94" i="1"/>
  <c r="J172" i="1"/>
  <c r="C35" i="2" s="1"/>
  <c r="I168" i="1"/>
  <c r="I172" i="1" s="1"/>
  <c r="I128" i="1" l="1"/>
  <c r="C15" i="2"/>
  <c r="I180" i="1"/>
  <c r="I190" i="1" s="1"/>
  <c r="I53" i="1"/>
  <c r="K19" i="1" l="1"/>
  <c r="K26" i="1"/>
  <c r="K35" i="1"/>
  <c r="K44" i="1"/>
  <c r="K53" i="1"/>
  <c r="K62" i="1"/>
  <c r="K71" i="1"/>
  <c r="K82" i="1"/>
  <c r="K91" i="1"/>
  <c r="K100" i="1"/>
  <c r="K109" i="1"/>
  <c r="K118" i="1"/>
  <c r="K126" i="1"/>
  <c r="K135" i="1"/>
  <c r="K143" i="1"/>
  <c r="K153" i="1"/>
  <c r="K163" i="1"/>
  <c r="K171" i="1"/>
  <c r="K180" i="1"/>
  <c r="K27" i="1"/>
  <c r="K36" i="1"/>
  <c r="K45" i="1"/>
  <c r="K55" i="1"/>
  <c r="K63" i="1"/>
  <c r="K72" i="1"/>
  <c r="K83" i="1"/>
  <c r="K92" i="1"/>
  <c r="K101" i="1"/>
  <c r="K110" i="1"/>
  <c r="K119" i="1"/>
  <c r="K127" i="1"/>
  <c r="K136" i="1"/>
  <c r="K144" i="1"/>
  <c r="K154" i="1"/>
  <c r="K164" i="1"/>
  <c r="K172" i="1"/>
  <c r="K182" i="1"/>
  <c r="K190" i="1"/>
  <c r="K20" i="1"/>
  <c r="K30" i="1"/>
  <c r="K38" i="1"/>
  <c r="K47" i="1"/>
  <c r="K57" i="1"/>
  <c r="K65" i="1"/>
  <c r="K74" i="1"/>
  <c r="K85" i="1"/>
  <c r="K94" i="1"/>
  <c r="K103" i="1"/>
  <c r="K112" i="1"/>
  <c r="K121" i="1"/>
  <c r="K130" i="1"/>
  <c r="K138" i="1"/>
  <c r="K147" i="1"/>
  <c r="K156" i="1"/>
  <c r="K166" i="1"/>
  <c r="K175" i="1"/>
  <c r="K184" i="1"/>
  <c r="K193" i="1"/>
  <c r="K31" i="1"/>
  <c r="K39" i="1"/>
  <c r="K48" i="1"/>
  <c r="K58" i="1"/>
  <c r="K66" i="1"/>
  <c r="K76" i="1"/>
  <c r="K86" i="1"/>
  <c r="K96" i="1"/>
  <c r="K104" i="1"/>
  <c r="K113" i="1"/>
  <c r="K122" i="1"/>
  <c r="K131" i="1"/>
  <c r="K139" i="1"/>
  <c r="K148" i="1"/>
  <c r="K158" i="1"/>
  <c r="K167" i="1"/>
  <c r="K176" i="1"/>
  <c r="K185" i="1"/>
  <c r="K194" i="1"/>
  <c r="K32" i="1"/>
  <c r="K40" i="1"/>
  <c r="K49" i="1"/>
  <c r="K59" i="1"/>
  <c r="K68" i="1"/>
  <c r="K77" i="1"/>
  <c r="K87" i="1"/>
  <c r="K97" i="1"/>
  <c r="K105" i="1"/>
  <c r="K114" i="1"/>
  <c r="K123" i="1"/>
  <c r="K132" i="1"/>
  <c r="K140" i="1"/>
  <c r="K149" i="1"/>
  <c r="K159" i="1"/>
  <c r="K168" i="1"/>
  <c r="K177" i="1"/>
  <c r="K186" i="1"/>
  <c r="K196" i="1"/>
  <c r="K24" i="1"/>
  <c r="K33" i="1"/>
  <c r="K41" i="1"/>
  <c r="K51" i="1"/>
  <c r="K60" i="1"/>
  <c r="K69" i="1"/>
  <c r="K79" i="1"/>
  <c r="K89" i="1"/>
  <c r="K98" i="1"/>
  <c r="K107" i="1"/>
  <c r="K115" i="1"/>
  <c r="K124" i="1"/>
  <c r="K133" i="1"/>
  <c r="K141" i="1"/>
  <c r="K150" i="1"/>
  <c r="K160" i="1"/>
  <c r="K169" i="1"/>
  <c r="K178" i="1"/>
  <c r="K187" i="1"/>
  <c r="K197" i="1"/>
  <c r="K43" i="1"/>
  <c r="K61" i="1"/>
  <c r="K80" i="1"/>
  <c r="K99" i="1"/>
  <c r="K116" i="1"/>
  <c r="K134" i="1"/>
  <c r="K21" i="1"/>
  <c r="K34" i="1"/>
  <c r="K52" i="1"/>
  <c r="K70" i="1"/>
  <c r="K90" i="1"/>
  <c r="K125" i="1"/>
  <c r="K22" i="1"/>
  <c r="K25" i="1"/>
  <c r="K56" i="1"/>
  <c r="K120" i="1"/>
  <c r="K165" i="1"/>
  <c r="K198" i="1"/>
  <c r="K128" i="1"/>
  <c r="K15" i="1"/>
  <c r="K73" i="1"/>
  <c r="K137" i="1"/>
  <c r="K84" i="1"/>
  <c r="K179" i="1"/>
  <c r="K64" i="1"/>
  <c r="K170" i="1"/>
  <c r="K174" i="1"/>
  <c r="K142" i="1"/>
  <c r="K93" i="1"/>
  <c r="K145" i="1"/>
  <c r="K183" i="1"/>
  <c r="K29" i="1"/>
  <c r="K102" i="1"/>
  <c r="K151" i="1"/>
  <c r="K188" i="1"/>
  <c r="K37" i="1"/>
  <c r="K108" i="1"/>
  <c r="K155" i="1"/>
  <c r="K189" i="1"/>
  <c r="K46" i="1"/>
  <c r="K111" i="1"/>
  <c r="K161" i="1"/>
  <c r="K192" i="1"/>
  <c r="K16" i="1"/>
  <c r="C40" i="2"/>
  <c r="D15" i="2" s="1"/>
  <c r="K17" i="1"/>
  <c r="E11" i="3"/>
  <c r="E12" i="3" s="1"/>
  <c r="D12" i="3" s="1"/>
  <c r="I66" i="1"/>
  <c r="D38" i="2" l="1"/>
  <c r="D23" i="2"/>
  <c r="D32" i="2"/>
  <c r="M40" i="2"/>
  <c r="I40" i="2"/>
  <c r="D24" i="2"/>
  <c r="D20" i="2"/>
  <c r="N40" i="2"/>
  <c r="O40" i="2"/>
  <c r="D39" i="2"/>
  <c r="D26" i="2"/>
  <c r="D27" i="2"/>
  <c r="G40" i="2"/>
  <c r="P40" i="2"/>
  <c r="D35" i="2"/>
  <c r="D17" i="2"/>
  <c r="D28" i="2"/>
  <c r="D21" i="2"/>
  <c r="F40" i="2"/>
  <c r="D22" i="2"/>
  <c r="E40" i="2"/>
  <c r="D25" i="2"/>
  <c r="D36" i="2"/>
  <c r="D29" i="2"/>
  <c r="D16" i="2"/>
  <c r="J40" i="2"/>
  <c r="D33" i="2"/>
  <c r="D34" i="2"/>
  <c r="D37" i="2"/>
  <c r="H40" i="2"/>
  <c r="D18" i="2"/>
  <c r="D31" i="2"/>
  <c r="K40" i="2"/>
  <c r="D40" i="2"/>
  <c r="D19" i="2"/>
  <c r="L40" i="2"/>
  <c r="D30" i="2"/>
  <c r="Q40" i="2"/>
  <c r="D11" i="3"/>
  <c r="I74" i="1"/>
  <c r="I77" i="1" s="1"/>
  <c r="I80" i="1" l="1"/>
  <c r="I87" i="1" s="1"/>
  <c r="I198" i="1" s="1"/>
</calcChain>
</file>

<file path=xl/sharedStrings.xml><?xml version="1.0" encoding="utf-8"?>
<sst xmlns="http://schemas.openxmlformats.org/spreadsheetml/2006/main" count="689" uniqueCount="372">
  <si>
    <t>PREFEITURA DE ITARARÉ</t>
  </si>
  <si>
    <t>SECRETARIA DE DESENVOLVIMENTO MUNICIPAL</t>
  </si>
  <si>
    <t>ORÇAMENTO: BARRACÃO PARA PRÁTICA DE JUDÔ - SEMEFER</t>
  </si>
  <si>
    <t>OBJETO</t>
  </si>
  <si>
    <t>BARRACÃO PARA PRÁTICA DE JUDÔ</t>
  </si>
  <si>
    <t>LOCAL</t>
  </si>
  <si>
    <t>CENTRO ESPORTIVO LUDOVICO CARLOS PANNIS</t>
  </si>
  <si>
    <t>FONTE</t>
  </si>
  <si>
    <t>TABELA SINAPI, FDE E CPOS</t>
  </si>
  <si>
    <t xml:space="preserve">Orçamento </t>
  </si>
  <si>
    <t>ITEM</t>
  </si>
  <si>
    <t>DISCRIMINAÇÃO</t>
  </si>
  <si>
    <t>UNID</t>
  </si>
  <si>
    <t>QUANT.</t>
  </si>
  <si>
    <t>TOTAL SEM TRUNCAR</t>
  </si>
  <si>
    <t>TOTAL</t>
  </si>
  <si>
    <t>SERVIÇOS PRELIMINARES</t>
  </si>
  <si>
    <t>LOCACAO CONVENCIONAL DE OBRA, UTILIZANDO GABARITO DE TÁBUAS CORRIDAS PONTALETADAS A CADA 2,00M - 2 UTILIZAÇÕES. AF_10/2018</t>
  </si>
  <si>
    <t>m</t>
  </si>
  <si>
    <t>m²</t>
  </si>
  <si>
    <t>SUBTOTAL</t>
  </si>
  <si>
    <t>LIMPEZA DO TERRENO</t>
  </si>
  <si>
    <t>DEMOLIÇÃO DE ALVENARIA / PISO PARA QUALQUER TIPO DE BLOCO, DE FORMA MECANIZADA, SEM REAPROVEITAMENTO. AF_12/2017</t>
  </si>
  <si>
    <t>m³</t>
  </si>
  <si>
    <t>CARGA MANUAL DE ENTULHO EM CAMINHAO BASCULANTE 6 M3</t>
  </si>
  <si>
    <t>ESCAVAÇÃO MANUAL DE VALA COM PROFUNDIDADE MENOR OU IGUAL A 1,30 M. AF_03/2016</t>
  </si>
  <si>
    <t>kg</t>
  </si>
  <si>
    <t>IMPERMEABILIZAÇÃO DE SUPERFÍCIE COM EMULSÃO ASFÁLTICA, 2 DEMÃOS AF_06/2018</t>
  </si>
  <si>
    <t>74202/001</t>
  </si>
  <si>
    <t>LAJE PRE-MOLDADA P/FORRO, SOBRECARGA 100KG/M2, VAOS ATE 3,50M/E=8CM, C/LAJOTAS E CAP.C/CONC FCK=20MPA, 3CM, INTER-EIXO 38CM, C/ESCORAMENTO (REAPR.3X) E FERRAGEM NEGATIVA</t>
  </si>
  <si>
    <t>ALVENARIA DE VEDAÇÃO DE BLOCOS CERÂMICOS FURADOS NA VERTICAL DE 14X19X39CM (ESPESSURA 14CM) DE PAREDES COM ÁREA LÍQUIDA MENOR QUE 6M2 COM VÃOS E ARGAMASSA DE ASSENTAMENTO COM PREPARO MANUAL. AF_06/2014</t>
  </si>
  <si>
    <t xml:space="preserve">PORTA DE FERRO, DE ABRIR, TIPO GRADE COM CHAPA, COM GUARNIÇÕES. AF_12/2019 (2 PORTAS DE 80X210CM e  2 PORTAS DE 90X210CM) </t>
  </si>
  <si>
    <t>KIT DE PORTA DE MADEIRA PARA PINTURA, SEMI-OCA (LEVE OU MÉDIA), PADRÃO POPULAR, 90X210CM, ESPESSURA DE 3,5CM, ITENS INCLUSOS: DOBRADIÇAS, MONTAGEM E INSTALAÇÃO DO BATENTE, FECHADURA COM EXECUÇÃO DO FURO - FORNECIMENTO E INSTALAÇÃO. AF_08/2015</t>
  </si>
  <si>
    <t>un.</t>
  </si>
  <si>
    <t>PORTA EM ALUMÍNIO DE ABRIR TIPO VENEZIANA COM GUARNIÇÃO, FIXAÇÃO COM PARAFUSOS - FORNECIMENTO E INSTALAÇÃO. AF_08/2015 (2 portas de 62 cm x 150 cm)</t>
  </si>
  <si>
    <t>JANELA DE AÇO BASCULANTE, FIXAÇÃO COM ARGAMASSA, SEM VIDROS, PADRONIZADA. AF_07/2016</t>
  </si>
  <si>
    <t>FORNECIMENTO E MONTAGEM DE ESTRUTURA EM AÇO ASTM-A36, SEM PINTURA</t>
  </si>
  <si>
    <t>Kg</t>
  </si>
  <si>
    <t>TELHAMENTO COM TELHA DE AÇO/ALUMÍNIO E = 0,5 MM, COM ATÉ 2 ÁGUAS, INCLUSO IÇAMENTO. AF_07/2019</t>
  </si>
  <si>
    <t>CALHA EM CHAPA DE AÇO GALVANIZADO NÚMERO 24, DESENVOLVIMENTO DE 50 CM, INCLUSO TRANSPORTE VERTICAL. AF_07/2019</t>
  </si>
  <si>
    <t>TELHAMENTO COM TELHA ONDULADA DE FIBROCIMENTO E = 6 MM, COM RECOBRIMENTO LATERAL DE 1/4 DE ONDA PARA TELHADO COM INCLINAÇÃO MAIOR QUE 10°, COM ATÉ 2 ÁGUAS, INCLUSO IÇAMENTO. AF_07/2019</t>
  </si>
  <si>
    <t>TRAMA DE AÇO COMPOSTA POR TERÇAS PARA TELHADOS DE ATÉ 2 ÁGUAS PARA TELHA ONDULADA DE FIBROCIMENTO, METÁLICA, PLÁSTICA OU TERMOACÚSTICA, INCLUSO TRANSPORTE VERTICAL. AF_07/2019</t>
  </si>
  <si>
    <t>FABRICAÇÃO E INSTALAÇÃO DE TESOURA INTEIRA EM AÇO, VÃO DE 6 M, PARA TELHA ONDULADA DE FIBROCIMENTO, METÁLICA, PLÁSTICA OU TERMOACÚSTICA, INCLUSO IÇAMENTO. AF_12/2015</t>
  </si>
  <si>
    <t>7.1</t>
  </si>
  <si>
    <t>(COMPOSIÇÃO REPRESENTATIVA) DO SERVIÇO DE INSTALAÇÃO DE TUBOS DE PVC, SOLDÁVEL, ÁGUA FRIA, DN 25 MM (INSTALADO EM RAMAL, SUB-RAMAL, RAMAL DE DISTRIBUIÇÃO OU PRUMADA), INCLUSIVE CONEXÕES, CORTES E FIXAÇÕES, PARA PRÉDIOS. AF_10/2015</t>
  </si>
  <si>
    <t>(COMPOSIÇÃO REPRESENTATIVA) DO SERVIÇO DE INSTALAÇÃO DE TUBOS DE PVC, SOLDÁVEL, ÁGUA FRIA, DN 50 MM (INSTALADO EM PRUMADA), INCLUSIVE CONEXÕES, CORTES E FIXAÇÕES, PARA PRÉDIOS. AF_10/2015</t>
  </si>
  <si>
    <t>PONTO DE CONSUMO TERMINAL DE ÁGUA FRIA (SUBRAMAL) COM TUBULAÇÃO DE PVC, DN 25 MM, INSTALADO EM RAMAL DE ÁGUA, INCLUSOS RASGO E CHUMBAMENTO EM ALVENARIA. AF_12/2014</t>
  </si>
  <si>
    <t>REGISTRO DE PRESSÃO BRUTO, LATÃO, ROSCÁVEL, 3/4", COM ACABAMENTO E CANOPLA CROMADOS. FORNECIDO E INSTALADO EM RAMAL DE ÁGUA. AF_12/2014</t>
  </si>
  <si>
    <t>REGISTRO DE GAVETA BRUTO, LATÃO, ROSCÁVEL, 3/4", COM ACABAMENTO E CANOPLA CROMADOS. FORNECIDO E INSTALADO EM RAMAL DE ÁGUA. AF_12/2014</t>
  </si>
  <si>
    <t>REGISTRO DE GAVETA BRUTO, LATÃO, ROSCÁVEL, 1 1/2, COM ACABAMENTO E CANOPLA CROMADOS, INSTALADO EM RESERVAÇÃO DE ÁGUA DE EDIFICAÇÃO QUE POSSUA RESERVATÓRIO DE FIBRA/FIBROCIMENTO FORNECIMENTO E INSTALAÇÃO. AF_06/2016</t>
  </si>
  <si>
    <t>VÁLVULA DE DESCARGA METÁLICA, BASE 1 1/2 ", ACABAMENTO METALICO CROMADO - FORNECIMENTO E INSTALAÇÃO. AF_01/2019</t>
  </si>
  <si>
    <t>7.2</t>
  </si>
  <si>
    <t>TUBO PVC, SERIE NORMAL, ESGOTO PREDIAL, DN 50 MM, FORNECIDO E INSTALADO EM RAMAL DE DESCARGA OU RAMAL DE ESGOTO SANITÁRIO. AF_12/2014</t>
  </si>
  <si>
    <t>TUBO PVC, SERIE NORMAL, ESGOTO PREDIAL, DN 100 MM, FORNECIDO E INSTALADO EM RAMAL DE DESCARGA OU RAMAL DE ESGOTO SANITÁRIO. AF_12/2014</t>
  </si>
  <si>
    <t>CAIXA SIFONADA, PVC, DN 100 X 100 X 50 MM, JUNTA ELÁSTICA, FORNECIDA E INSTALADA EM RAMAL DE DESCARGA OU EM RAMAL DE ESGOTO SANITÁRIO. AF_12/2014</t>
  </si>
  <si>
    <t>RALO SIFONADO, PVC, DN 100 X 40 MM, JUNTA SOLDÁVEL, FORNECIDO E INSTALADO EM RAMAL DE DESCARGA OU EM RAMAL DE ESGOTO SANITÁRIO. AF_12/2014</t>
  </si>
  <si>
    <t>VASO SANITARIO SIFONADO CONVENCIONAL COM LOUÇA BRANCA - FORNECIMENTO E INSTALAÇÃO. AF_10/2016</t>
  </si>
  <si>
    <t>LAVATÓRIO LOUÇA BRANCA COM COLUNA, *44 X 35,5* CM, PADRÃO POPULAR - FORNECIMENTO E INSTALAÇÃO. AF_12/2013</t>
  </si>
  <si>
    <t>TORNEIRA CROMADA DE MESA, 1/2" OU 3/4", PARA LAVATÓRIO, PADRÃO POPULAR - FORNECIMENTO E INSTALAÇÃO. AF_12/2013</t>
  </si>
  <si>
    <t>SABONETEIRA PLASTICA TIPO DISPENSER PARA SABONETE LIQUIDO COM RESERVATORIO 800 A 1500 ML, INCLUSO FIXAÇÃO. AF_10/2016</t>
  </si>
  <si>
    <t>PAPELEIRA DE PAREDE EM METAL CROMADO SEM TAMPA, INCLUSO FIXAÇÃO. AF_10/2016</t>
  </si>
  <si>
    <t>73774/001</t>
  </si>
  <si>
    <t>DIVISORIA EM MARMORITE ESPESSURA 35MM, CHUMBAMENTO NO PISO E PAREDE COM ARGAMASSA DE CIMENTO E AREIA, POLIMENTO MANUAL, EXCLUSIVE FERRAGENS</t>
  </si>
  <si>
    <t>CAIXA ENTERRADA HIDRÁULICA RETANGULAR EM ALVENARIA COM TIJOLOS CERÂMICOS MACIÇOS, DIMENSÕES INTERNAS: 0,6X0,6X0,6 M PARA REDE DE ESGOTO. AF_05/2018</t>
  </si>
  <si>
    <t xml:space="preserve">INSTALAÇÕES ELÉTRICAS </t>
  </si>
  <si>
    <t>Ae-19 abrigo e entrada de energia (caixa ii, iv ou e): aes eletrop/bandeirante/cpfl/elektro (PADRÃO ELEKTRO TIPO T2)</t>
  </si>
  <si>
    <t>ELETRODUTO FLEXÍVEL CORRUGADO, PVC, DN 25 MM (3/4"), PARA CIRCUITOS TERMINAIS, INSTALADO EM FORRO - FORNECIMENTO E INSTALAÇÃO. AF_12/2015</t>
  </si>
  <si>
    <t>ELETRODUTO RÍGIDO ROSCÁVEL, PVC, DN 25 MM (3/4"), PARA CIRCUITOS TERMINAIS, INSTALADO EM FORRO - FORNECIMENTO E INSTALAÇÃO. AF_12/2015</t>
  </si>
  <si>
    <t>CABO DE COBRE FLEXÍVEL ISOLADO, 2,5 MM², ANTI-CHAMA 450/750 V, PARA CIRCUITOS TERMINAIS - FORNECIMENTO E INSTALAÇÃO. AF_12/2015</t>
  </si>
  <si>
    <t>CABO DE COBRE FLEXÍVEL ISOLADO, 4 MM², ANTI-CHAMA 450/750 V, PARA CIRCUITOS TERMINAIS - FORNECIMENTO E INSTALAÇÃO. AF_12/2015</t>
  </si>
  <si>
    <t>CABO DE COBRE FLEXÍVEL ISOLADO, 6 MM², ANTI-CHAMA 450/750 V, PARA CIRCUITOS TERMINAIS - FORNECIMENTO E INSTALAÇÃO. AF_12/2015</t>
  </si>
  <si>
    <t>CABO DE COBRE FLEXÍVEL ISOLADO, 16 MM², ANTI-CHAMA 450/750 V, PARA CIRCUITOS TERMINAIS - FORNECIMENTO E INSTALAÇÃO. AF_12/2015</t>
  </si>
  <si>
    <t>CHUVEIRO ELETRICO COMUM CORPO PLASTICO TIPO DUCHA, FORNECIMENTO E INSTALACAO</t>
  </si>
  <si>
    <t>PONTO DE TOMADA RESIDENCIAL INCLUINDO TOMADA 10A/250V, CAIXA ELÉTRICA, ELETRODUTO, CABO, RASGO, QUEBRA E CHUMBAMENTO. AF_01/2016</t>
  </si>
  <si>
    <t>74131/005</t>
  </si>
  <si>
    <t>QUADRO DE DISTRIBUICAO DE ENERGIA DE EMBUTIR, EM CHAPA METALICA, PARA 24 DISJUNTORES TERMOMAGNETICOS MONOPOLARES, COM BARRAMENTO TRIFASICO E NEUTRO, FORNECIMENTO E INSTALACAO</t>
  </si>
  <si>
    <t>74130/001</t>
  </si>
  <si>
    <t>DISJUNTOR TERMOMAGNETICO MONOPOLAR PADRAO NEMA (AMERICANO) 10 A 30A 240V, FORNECIMENTO E INSTALACAO</t>
  </si>
  <si>
    <t>74130/003</t>
  </si>
  <si>
    <t>DISJUNTOR TERMOMAGNETICO BIPOLAR PADRAO NEMA (AMERICANO) 10 A 50A 240V, FORNECIMENTO E INSTALACAO</t>
  </si>
  <si>
    <t>LUMINÁRIA TIPO CALHA, DE SOBREPOR, COM 2 LÂMPADAS TUBULARES DE 18 W - FORNECIMENTO E INSTALAÇÃO. AF_11/2017</t>
  </si>
  <si>
    <t>REFLETOR EM ALUMÍNIO COM SUPORTE E ALÇA, LÂMPADA 250 W - FORNECIMENTO E INSTALAÇÃO. AF_11/2017</t>
  </si>
  <si>
    <t>9.1</t>
  </si>
  <si>
    <t>LASTRO DE CONCRETO MAGRO, APLICADO EM PISOS OU RADIERS. AF_08/2017 (7 CM)</t>
  </si>
  <si>
    <t>CONTRAPISO EM ARGAMASSA TRAÇO 1:4 (CIMENTO E AREIA), PREPARO MECÂNICO COM BETONEIRA 400 L, APLICADO EM ÁREAS SECAS SOBRE LAJE, ADERIDO, ESPESSURA 2CM. AF_06/2014</t>
  </si>
  <si>
    <t>REVESTIMENTO CERÂMICO PARA PISO COM PLACAS TIPO ESMALTADA EXTRA DE DIMENSÕES 45X45 CM APLICADA EM AMBIENTES DE ÁREA MAIOR QUE 10 M2. AF_06/2014</t>
  </si>
  <si>
    <t>RODAPÉ EM LADRILHO HIDRÁULICO, ALTURA 7 CM. AF_06/2018</t>
  </si>
  <si>
    <t>CHAPISCO APLICADO EM ALVENARIAS E ESTRUTURAS DE CONCRETO INTERNAS, COM COLHER DE PEDREIRO. ARGAMASSA TRAÇO 1:3 COM PREPARO MANUAL. AF_06/2014</t>
  </si>
  <si>
    <t>MASSA ÚNICA, PARA RECEBIMENTO DE PINTURA, EM ARGAMASSA TRAÇO 1:2:8, PREPARO MANUAL, APLICADA MANUALMENTE EM FACES INTERNAS/EXTERNAS DE PAREDES, ESPESSURA DE 20MM, COM EXECUÇÃO DE TALISCAS. AF_06/2014</t>
  </si>
  <si>
    <t>REVESTIMENTO CERÂMICO PARA PAREDES INTERNAS COM PLACAS TIPO ESMALTADA EXTRA DE DIMENSÕES 33X45 CM APLICADAS EM AMBIENTES DE ÁREA MAIOR QUE 5M² NA ALTURA INTEIRA DAS PAREDES. AF_06/2014</t>
  </si>
  <si>
    <t>VIDROS</t>
  </si>
  <si>
    <t>VIDRO FANTASIA TIPO CANELADO, ESPESSURA 4MM</t>
  </si>
  <si>
    <t>VIDRO TEMPERADO INCOLOR, ESPESSURA 10MM, FORNECIMENTO E INSTALACAO, INCLUSIVE MASSA PARA VEDACAO</t>
  </si>
  <si>
    <t>JOGO DE FERRAGENS CROMADAS PARA PORTA DE VIDRO TEMPERADO</t>
  </si>
  <si>
    <t>PINTURA</t>
  </si>
  <si>
    <t>APLICAÇÃO MANUAL DE PINTURA COM TINTA LÁTEX ACRÍLICA, DUAS DEMÃOS. AF_06/2014</t>
  </si>
  <si>
    <t>73739/001</t>
  </si>
  <si>
    <t>PINTURA ESMALTE ACETINADO EM MADEIRA, DUAS DEMAOS</t>
  </si>
  <si>
    <t>PISO EM CONCRETO 20MPA PREPARO MECANICO, ESPESSURA 7 CM, COM ARMACAO EM TELA SOLDADA (PISO INTERNO E RAMPA DE ENTRADA)</t>
  </si>
  <si>
    <t>MASSA ÚNICA, PARA RECEBIMENTO DE PINTURA, EM ARGAMASSA TRAÇO 1:2:8, PREPARO MANUAL, APLICADA MANUALMENTE EM FACES INTERNAS/EXTERNAS DE PAREDES, ESPESSURA DE 20MM, COM EXECUÇÃO DE TALISCAS. AF_06/2014  (ARQUIBANCADA)</t>
  </si>
  <si>
    <t>Ca-22 canaleta de aguas pluviais em concreto (30cm)</t>
  </si>
  <si>
    <t>Tc-05 tampa de concreto p/ canaleta ap (35cm)</t>
  </si>
  <si>
    <t>Portão em gradil eletrofundido</t>
  </si>
  <si>
    <t>LIMPEZA DE SUPERFÍCIE COM JATO DE ALTA PRESSÃO. AF_04/2019</t>
  </si>
  <si>
    <t>LIMPEZA DE PISO CERÂMICO OU PORCELANATO COM PANO ÚMIDO. AF_04/2019</t>
  </si>
  <si>
    <t xml:space="preserve"> </t>
  </si>
  <si>
    <t>ITENS COMPONENTES DO BDI</t>
  </si>
  <si>
    <t>INCIDÊNCIA ADOTADA [1]</t>
  </si>
  <si>
    <t xml:space="preserve">ADMINISTRAÇÃO CENTRAL </t>
  </si>
  <si>
    <t>LUCRO</t>
  </si>
  <si>
    <t>DESPESAS FINANCEIRAS</t>
  </si>
  <si>
    <t>SEGUROS E GARANTIAS</t>
  </si>
  <si>
    <t>RISCOS</t>
  </si>
  <si>
    <t>TRIBUTOS</t>
  </si>
  <si>
    <t>PIS</t>
  </si>
  <si>
    <t>COFINS</t>
  </si>
  <si>
    <t>ISS</t>
  </si>
  <si>
    <t>[2] Desoneração (0,0%)</t>
  </si>
  <si>
    <t>[2] BDI ADOTADO</t>
  </si>
  <si>
    <t>JOÃO BATISTA ALVES DOS SANTOS</t>
  </si>
  <si>
    <t>Engenheiro civil</t>
  </si>
  <si>
    <t xml:space="preserve">CIDADE </t>
  </si>
  <si>
    <t>ITARARÉ</t>
  </si>
  <si>
    <t>Item</t>
  </si>
  <si>
    <t>Descrição</t>
  </si>
  <si>
    <t>Valor - R$</t>
  </si>
  <si>
    <t>% Item</t>
  </si>
  <si>
    <t>Mês 01 - %</t>
  </si>
  <si>
    <t>Mês 02 - %</t>
  </si>
  <si>
    <t>Mês 03 - %</t>
  </si>
  <si>
    <t>Mês 04 - %</t>
  </si>
  <si>
    <t>Mês 05 - %</t>
  </si>
  <si>
    <t>Mês 06 - %</t>
  </si>
  <si>
    <t>Mês 07 - %</t>
  </si>
  <si>
    <t>Mês 08 - %</t>
  </si>
  <si>
    <t>Mês 09 - %</t>
  </si>
  <si>
    <t>Mês 10 - %</t>
  </si>
  <si>
    <t>Total</t>
  </si>
  <si>
    <t>PREFEITURA MUNICIPAL DE ITARARÉ</t>
  </si>
  <si>
    <t>ASSESSORIA DE PLANEJAMENTO</t>
  </si>
  <si>
    <t xml:space="preserve">                QUADRO DE COMPOSIÇÃO DO INVESTIMENTO - QCI</t>
  </si>
  <si>
    <t>CONTRATO DE REPASSE : 877705/2018</t>
  </si>
  <si>
    <t>QCI</t>
  </si>
  <si>
    <t>Repasse</t>
  </si>
  <si>
    <t>Contrapartida</t>
  </si>
  <si>
    <t>Investimento</t>
  </si>
  <si>
    <t>REFORMA E ADEQUAÇÃO DO ANFITEATRO MUNICIPAL</t>
  </si>
  <si>
    <t>Engº Civil João Batista Alves dos Santos</t>
  </si>
  <si>
    <t>Engenheiro Responsável</t>
  </si>
  <si>
    <t>CREA 5061202902 SP</t>
  </si>
  <si>
    <t>HELITON SCHEIDT DO VALLE</t>
  </si>
  <si>
    <t>Prefeito Municipal</t>
  </si>
  <si>
    <t>PLACA DE OBRA EM CHAPA DE ACO GALVANIZADO</t>
  </si>
  <si>
    <t>DATA BASE: OUTUBRO /2020</t>
  </si>
  <si>
    <t>CUSTO UNITÁRIO</t>
  </si>
  <si>
    <t>PREÇO UNITÁRIO</t>
  </si>
  <si>
    <t>BASE</t>
  </si>
  <si>
    <t>SINAPI</t>
  </si>
  <si>
    <t>SINAPI-I</t>
  </si>
  <si>
    <t xml:space="preserve">Obs.: </t>
  </si>
  <si>
    <t xml:space="preserve">Para obtenção dos custos das composições foram utilizados como fonte de preços o SINAPI (Agosto/2020), CPOS 179 e FDE. </t>
  </si>
  <si>
    <t>09.02.059</t>
  </si>
  <si>
    <t>FDE</t>
  </si>
  <si>
    <t>09.02.063</t>
  </si>
  <si>
    <t>CONJ 3 CABOS P/ ENTRADA ENERGIA SECCAO 16MM2 C/ ELETRODUTOS</t>
  </si>
  <si>
    <t>16.05.032</t>
  </si>
  <si>
    <t>16.05.042</t>
  </si>
  <si>
    <t xml:space="preserve"> 16.01.045</t>
  </si>
  <si>
    <t>TxKM</t>
  </si>
  <si>
    <t>TRANSPORTE EM CAMINHÃO BASCULANTE DE 6 M³, EM VIA URBANA PAVIMENTADA, DMT ATÉ 30KM. AF _07/2020 (BOTA-FORA DE ENTULHO)</t>
  </si>
  <si>
    <t>ESTACA BROCA DE CONCRETO, DIÂMETRO DE 25 CM, ESCAVAÇÃO MANUAL COM TRADO CONCHA, COM ARMADURA DE ARRANQUE.  AF_05/2020</t>
  </si>
  <si>
    <t>15.03.030</t>
  </si>
  <si>
    <t>CPOS</t>
  </si>
  <si>
    <t>PINTURA COM TINTA ALQUÍDICA DE FUNDO E ACABAMENTO (ESMALTE SINTÉTICO GRAFITE) PULVERIZADA SOBRE PERFIL METÁLICO EXECUTADO EM FÁBRICA (POR DEMÃO). AF_01/2020 - (CONSIDERADO DUAS DEMÃOS)</t>
  </si>
  <si>
    <t>FORRO EM RÉGUAS DE PVC, LISO, PARA AMBIENTES RESIDENCIAIS, INCLUSIVE ESTRUTURA DE FIXAÇÃO. AF_05/2017_P</t>
  </si>
  <si>
    <t>PINTURA A OLEO, 2 DEMÃOS</t>
  </si>
  <si>
    <t>APLICAÇÃO MANUAL DE FUNDO SELADOR ACRÍLICO EM PANOS COM PRESENÇA DE VÃOS DE EFÍCIOS DE MÚLTIPLOS PAVIMENTOS. AF_06/2014</t>
  </si>
  <si>
    <t>ATERRO MANUAL DE VALAS COM SOLO ARGILO-ARENOSO E COMPACTAÇÃO MECANIZADA. AF_05/2016</t>
  </si>
  <si>
    <t>7.3</t>
  </si>
  <si>
    <t>20065-I</t>
  </si>
  <si>
    <t>TUBO PVC SERIE NORMAL, DN 150MM (CONDUTORES VERTICAIS CALHA GALPÃO)</t>
  </si>
  <si>
    <t>TUBO PVC DN100MM PARA DRENAGEM - FORNECIMENTO E INSTALAÇÃO (CONDUTORES VERTICAIS CALHA VESTIÁRIO)</t>
  </si>
  <si>
    <t>CAIXA ENTERRADA HIDRÁULICA RETANGULAR EM ALVENARIA COM TIJOLOS CERÂMICOS MACIÇOS, DIMENSÕES INTERNAS: 0,6X0,6X0,6 M PARA REDE DE DRENAGEM</t>
  </si>
  <si>
    <t>TUBO PVC SERIE NORMAL, DN 150MM (CONDUTORES HORIZONTAIS)</t>
  </si>
  <si>
    <t>CAIXA D'ÁGUA EM POLIETILENO, 1000 LITROS, COM ACESSÓRIOS</t>
  </si>
  <si>
    <t xml:space="preserve">ESTACA BROCA DE CONCRETO, DIÂMETRO DE 20 CM, PROFUNDIDADE DE ATÉ 3 M, ESCAVAÇÃO MANUAL COM TRADO CONCHA, NÃO ARMADA. AF_03/2018 </t>
  </si>
  <si>
    <t>ARMAÇÃO DE BLOCO, VIGA BALDRAME E SAPATA UTILIZANDO AÇO CA-60 DE 5 MM - MONTAGEM. AF_06/2017</t>
  </si>
  <si>
    <t>ARMAÇÃO DE BLOCO, VIGA BALDRAME OU SAPATA UTILIZANDO AÇO CA-50 DE 8 MM - MONTAGEM. AF_06/2017</t>
  </si>
  <si>
    <t>CONCRETO USINADO BOMBEAVEL, CLASSE DE RESISTÊNCIA C25, COM BRITA 0 E 1, SLUMP = 100 +/- 20MM, INCLUI SERVIÇO DE BOMBEAMENTO (NBR 8953)</t>
  </si>
  <si>
    <t xml:space="preserve">ARMAÇÃO DE BLOCO, VIGA BALDRAME OU SAPATA UTILIZANDO AÇO CA-50 DE 8 MM - MONTAGEM. AF_06/2017 </t>
  </si>
  <si>
    <t xml:space="preserve">ARMAÇÃO DE BLOCO, VIGA BALDRAME OU SAPATA UTILIZANDO AÇO CA-50 DE 10 MM - MONTAGEM. AF_06/2017 </t>
  </si>
  <si>
    <t>FABRICAÇÃO DE FORMA PARA VIGAS, COM MADEIRA SERRADA E=25MM. AF_12/2015</t>
  </si>
  <si>
    <t>FABRICAÇÃO DE FÔRMA PARA PILARES E ESTRUTURAS SIMILARES, EM MADEIRA SERRADA E=25MM, AF_12/2015.</t>
  </si>
  <si>
    <t>ARMAÇÃO DE PILAR OU VIGA DE UMA ESTRUTURA CONVENCIONAL DE CONCRETO ARMADO EM UMA EDIFICAÇÃO TÉRREA OU SOBRA UTILIZANDO AÇO CA-60 DE 5,0MM-  MONTAGEM AF_12/2015</t>
  </si>
  <si>
    <t>ARMAÇÃO DE PILAR OU VIGA DE UMA ESTRUTURA CONVENCIONAL DE CONCRETO ARMADO EM UMA EDIFICAÇÃO TÉRREA OU SOBRA UTILIZANDO AÇO CA-50 DE 6,3 MM-  MONTAGEM AF_12/2015</t>
  </si>
  <si>
    <t>ARMAÇÃO DE PILAR OU VIGA DE UMA ESTRUTURA CONVENCIONAL DE CONCRETO ARMADO EM UMA EDIFICAÇÃO TÉRREA OU SOBRA UTILIZANDO AÇO CA-50 DE 8,0 MM-  MONTAGEM AF_12/2015</t>
  </si>
  <si>
    <t>ARMAÇÃO DE PILAR OU VIGA DE UMA ESTRUTURA CONVENCIONAL DE CONCRETO ARMADO EM UMA EDIFICAÇÃO TÉRREA OU SOBRA UTILIZANDO AÇO CA-50 DE 10,0 MM-  MONTAGEM AF_12/2015</t>
  </si>
  <si>
    <t>ALVENARIA DE BLOCOS DE CONCRETO ESTRUTURAL 14X19X39CM (ESPESSURA 14CM), FBK= 4,5 MPA, PARA PAREDES COM ÁREA LÍQUIDA MAIOR OU IGUAL A 6 M², SEM VÃOS, UTILIZANDO PALHETAS. AF_12/2014 (ARQUIBANCADA)</t>
  </si>
  <si>
    <t>CALHA DE CHAPA DE AÇO GALVANIZADA NUM 24, CORTE 100CM</t>
  </si>
  <si>
    <t xml:space="preserve">ARMAÇÃO DE BLOCO, VIGA BALDRAME OU SAPATA UTILIZANDO AÇO CA-50 DE 12,5 MM - MONTAGEM. AF_06/2017 </t>
  </si>
  <si>
    <t xml:space="preserve">ARMAÇÃO DE BLOCO, VIGA BALDRAME OU SAPATA UTILIZANDO AÇO CA-50 DE 16,0 MM - MONTAGEM. AF_06/2017 </t>
  </si>
  <si>
    <t>PISO EM CONCRETO 20MPA PREPARO MECANICO, ESPESSURA 7 CM, INCLUSO JUNTAS DE DILATAÇÃO EM MADEIRA (CALÇADA DE ACESSO)</t>
  </si>
  <si>
    <t>ARMAÇÃO DE BLOCO, VIGA BALDRAME E SAPATA UTILIZANDO AÇO CA-60 DE 6,3 MM - MONTAGEM. AF_06/2017</t>
  </si>
  <si>
    <t>LASTRO DE CONCRETO MAGRO, APLICADO EM BLOCOS DE COROAMENTO OU SAPATAS. AF_08/2017</t>
  </si>
  <si>
    <t>40784-I</t>
  </si>
  <si>
    <t>PISO CIMENTADO, TRAÇO 1:3 (CIMENTO E AREIA), ACABAMENTO LISO, ESPESURA 2,0 CM, PREPARO MECANICO DA ARGAMASSA. AF_06/2018.</t>
  </si>
  <si>
    <t>LASTRO DE CONCRETO MAGRO, APLICADO EM PISOS OU RADIERS. AF_08/2017 (5 CM)</t>
  </si>
  <si>
    <t>APLICAÇÃO E LIXAMENTO DE MASSA LÁTEX EM PAREDES, DUAS DEMÃOS. AF_06/2014</t>
  </si>
  <si>
    <t>FUNDAÇÕES - ESTACAS BROCAS</t>
  </si>
  <si>
    <t>CÓDIGO</t>
  </si>
  <si>
    <t>1.1</t>
  </si>
  <si>
    <t>1.2</t>
  </si>
  <si>
    <t>2.1</t>
  </si>
  <si>
    <t>2.2</t>
  </si>
  <si>
    <t>2.3</t>
  </si>
  <si>
    <t>3.1</t>
  </si>
  <si>
    <t>3.2</t>
  </si>
  <si>
    <t>3.3</t>
  </si>
  <si>
    <t>FUNDAÇÕES - BLOCOS E BALDRAMES</t>
  </si>
  <si>
    <t>FUNDAÇÕES - ARQUIBANCADA</t>
  </si>
  <si>
    <t>SUPER ESTRUTURA - ESTRUTURA METÁLICA</t>
  </si>
  <si>
    <t>SUPER ESTRUTURA - PILARES E VIGAS DE CONCRETO ARMADO</t>
  </si>
  <si>
    <t>SUPER ESTRUTURA - ARQUIBANCADA</t>
  </si>
  <si>
    <t>ALVENARIA</t>
  </si>
  <si>
    <t>ESQUADRIAS E DIVISÓRIAS</t>
  </si>
  <si>
    <t>COBERTURA METÁLICA - ESTRUTURA E TELHAMENTO</t>
  </si>
  <si>
    <t>INSTALAÇÕES DE ÁGUA FRIA</t>
  </si>
  <si>
    <t>INSTALAÇÕES DE ESGOTO</t>
  </si>
  <si>
    <t>INSTALAÇÕES DE CAPTAÇÃO DE ÁGUAS PLUVIAIS</t>
  </si>
  <si>
    <t>REVESTIMENTOS DE PISO</t>
  </si>
  <si>
    <t>REVESTIMENTOS DE PAREDE</t>
  </si>
  <si>
    <t>PAVIMENTAÇÃO INTERNA E EXTERNA</t>
  </si>
  <si>
    <t>ARQUIBANCADA - REVESTIMENTOS E PISOS</t>
  </si>
  <si>
    <t>SERVIÇOS FINAIS - LIMPEZA DE OBRA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</si>
  <si>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</si>
  <si>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</si>
  <si>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</si>
  <si>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</si>
  <si>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</si>
  <si>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</si>
  <si>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</si>
  <si>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</si>
  <si>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</si>
  <si>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</si>
  <si>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</si>
  <si>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5.1</t>
  </si>
  <si>
    <t>5.2</t>
  </si>
  <si>
    <t>5.3</t>
  </si>
  <si>
    <t>5.4</t>
  </si>
  <si>
    <t>5.5</t>
  </si>
  <si>
    <t>6.1</t>
  </si>
  <si>
    <t>6.2</t>
  </si>
  <si>
    <t>7.4</t>
  </si>
  <si>
    <t>7.5</t>
  </si>
  <si>
    <t>7.6</t>
  </si>
  <si>
    <t>7.7</t>
  </si>
  <si>
    <t>7.8</t>
  </si>
  <si>
    <t>7.9</t>
  </si>
  <si>
    <t>7.10</t>
  </si>
  <si>
    <t>8.1</t>
  </si>
  <si>
    <t>8.2</t>
  </si>
  <si>
    <t>8.3</t>
  </si>
  <si>
    <t>8.4</t>
  </si>
  <si>
    <t>8.5</t>
  </si>
  <si>
    <t>10.1</t>
  </si>
  <si>
    <t>11.1</t>
  </si>
  <si>
    <t>11.2</t>
  </si>
  <si>
    <t>11.3</t>
  </si>
  <si>
    <t>11.4</t>
  </si>
  <si>
    <t>12.1</t>
  </si>
  <si>
    <t>12.2</t>
  </si>
  <si>
    <t>12.3</t>
  </si>
  <si>
    <t>12.4</t>
  </si>
  <si>
    <t>12.5</t>
  </si>
  <si>
    <t>13.1</t>
  </si>
  <si>
    <t>13.2</t>
  </si>
  <si>
    <t>13.3</t>
  </si>
  <si>
    <t>13.4</t>
  </si>
  <si>
    <t>13.5</t>
  </si>
  <si>
    <t>13.6</t>
  </si>
  <si>
    <t>13.7</t>
  </si>
  <si>
    <t>13.8</t>
  </si>
  <si>
    <t>14.1</t>
  </si>
  <si>
    <t>16.6</t>
  </si>
  <si>
    <t>14.2</t>
  </si>
  <si>
    <t>14.3</t>
  </si>
  <si>
    <t>14.4</t>
  </si>
  <si>
    <t>14.5</t>
  </si>
  <si>
    <t>14.6</t>
  </si>
  <si>
    <t>14.7</t>
  </si>
  <si>
    <t>14.8</t>
  </si>
  <si>
    <t>14.9</t>
  </si>
  <si>
    <t>15.1</t>
  </si>
  <si>
    <t>15.2</t>
  </si>
  <si>
    <t>15.3</t>
  </si>
  <si>
    <t>15.4</t>
  </si>
  <si>
    <t>15.5</t>
  </si>
  <si>
    <t>15.6</t>
  </si>
  <si>
    <t>15.7</t>
  </si>
  <si>
    <t>15.8</t>
  </si>
  <si>
    <t>15.9</t>
  </si>
  <si>
    <t>15.10</t>
  </si>
  <si>
    <t>16.1</t>
  </si>
  <si>
    <t>16.2</t>
  </si>
  <si>
    <t>16.3</t>
  </si>
  <si>
    <t>16.4</t>
  </si>
  <si>
    <t>16.5</t>
  </si>
  <si>
    <t>16.7</t>
  </si>
  <si>
    <t>16.8</t>
  </si>
  <si>
    <t>16.9</t>
  </si>
  <si>
    <t>16.10</t>
  </si>
  <si>
    <t>16.11</t>
  </si>
  <si>
    <t>16.12</t>
  </si>
  <si>
    <t>16.13</t>
  </si>
  <si>
    <t>16.14</t>
  </si>
  <si>
    <t>16.15</t>
  </si>
  <si>
    <t>17.1</t>
  </si>
  <si>
    <t>17.2</t>
  </si>
  <si>
    <t>17.3</t>
  </si>
  <si>
    <t>17.4</t>
  </si>
  <si>
    <t>18.1</t>
  </si>
  <si>
    <t>18.2</t>
  </si>
  <si>
    <t>18.3</t>
  </si>
  <si>
    <t>19.1</t>
  </si>
  <si>
    <t>19.2</t>
  </si>
  <si>
    <t>19.3</t>
  </si>
  <si>
    <t>20.1</t>
  </si>
  <si>
    <t>20.2</t>
  </si>
  <si>
    <t>20.3</t>
  </si>
  <si>
    <t>20.4</t>
  </si>
  <si>
    <t>20.5</t>
  </si>
  <si>
    <t>21.1</t>
  </si>
  <si>
    <t>21.2</t>
  </si>
  <si>
    <t>22.1</t>
  </si>
  <si>
    <t>22.2</t>
  </si>
  <si>
    <t>22.3</t>
  </si>
  <si>
    <t>22.4</t>
  </si>
  <si>
    <t>22.5</t>
  </si>
  <si>
    <t>22.6</t>
  </si>
  <si>
    <t>23.1</t>
  </si>
  <si>
    <t>24.1</t>
  </si>
  <si>
    <t>24.2</t>
  </si>
  <si>
    <t>SERVIÇOS FINAIS - PORTÃO DE ACESSO E RAMPA</t>
  </si>
  <si>
    <t>23.2</t>
  </si>
  <si>
    <t>23.3</t>
  </si>
  <si>
    <t>23.4</t>
  </si>
  <si>
    <t>23.5</t>
  </si>
  <si>
    <t>23.6</t>
  </si>
  <si>
    <t>23.7</t>
  </si>
  <si>
    <t>11.5</t>
  </si>
  <si>
    <t>13.9</t>
  </si>
  <si>
    <t>ADMINISTRAÇÃO LOCAL DE OBRA</t>
  </si>
  <si>
    <t>25.1</t>
  </si>
  <si>
    <t>ENGENHEIRO CIVIL DE OBRA JÚNIOR</t>
  </si>
  <si>
    <t>H</t>
  </si>
  <si>
    <t>Itararé,06 de novembro de 2020.</t>
  </si>
  <si>
    <t>MONTAGEM DE ARMADURA TRANSVERSAL DE ESTACAS DE SEÇÃO CIRCULAR, DIÂMETRO = 5,0MM. AF_11/2016</t>
  </si>
  <si>
    <t>MONTAGEM DE ARMADURA LONGITUDINAL/TRANSVERSAL DE ESTACAS DE SEÇÃO CIRCULAR, DIÂMETRO = 8,0MM. AF_11/2016</t>
  </si>
  <si>
    <t xml:space="preserve">SUPER ESTRUTURA </t>
  </si>
  <si>
    <t>4.12</t>
  </si>
  <si>
    <t>LANÇAMENTO COM USO DE BOMBA, ADENSAMENTO E ACABAMENTO DE CONCRETO EM ESTRUTURAS. AF_12/2015</t>
  </si>
  <si>
    <t>5.6</t>
  </si>
  <si>
    <t>8.6</t>
  </si>
  <si>
    <t>7.11</t>
  </si>
  <si>
    <t>23.8</t>
  </si>
  <si>
    <t xml:space="preserve">Declaro que para a os custos unitários obtidos nas composições FDE, somou-se os custos de Mão de Obra, Leis Sociais e Materiais e  foi aplicado o BDI de 22,50%. </t>
  </si>
  <si>
    <t>CRONOGRAMA FÍSICO-FINANCEIRO</t>
  </si>
  <si>
    <t>Mês 11 - %</t>
  </si>
  <si>
    <t>Mês 12 - %</t>
  </si>
  <si>
    <t>%</t>
  </si>
  <si>
    <t xml:space="preserve">Obra por empreitada global, medida por etapas (eventos), ou seja só será liberada a medição dos serviços executados em sua totalidade, de acordo com o previsto no cronograma. </t>
  </si>
  <si>
    <t>Obs.: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</si>
</sst>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&quot;R$ &quot;#,##0.00"/>
    <numFmt numFmtId="165" formatCode="&quot;R$&quot;#,##0.00"/>
    <numFmt numFmtId="166" formatCode="_(&quot;R$&quot;* #,##0.00_);_(&quot;R$&quot;* \(#,##0.00\);_(&quot;R$&quot;* \-??_);_(@_)"/>
    <numFmt numFmtId="167" formatCode="_-* #,##0.00_-;\-* #,##0.00_-;_-* \-??_-;_-@_-"/>
    <numFmt numFmtId="168" formatCode="_-* #,##0.00\ _D_M_-;\-* #,##0.00\ _D_M_-;_-* \-??\ _D_M_-;_-@_-"/>
    <numFmt numFmtId="169" formatCode="&quot; R$&quot;#,##0.00\ ;&quot; R$(&quot;#,##0.00\);&quot; R$-&quot;#\ ;@\ "/>
    <numFmt numFmtId="170" formatCode="_-&quot;R$ &quot;* #,##0.00_-;&quot;-R$ &quot;* #,##0.00_-;_-&quot;R$ &quot;* \-??_-;_-@_-"/>
    <numFmt numFmtId="171" formatCode="_-* #,##0.00&quot; DM&quot;_-;\-* #,##0.00&quot; DM&quot;_-;_-* \-??&quot; DM&quot;_-;_-@_-"/>
    <numFmt numFmtId="172" formatCode="&quot;R$ &quot;#,##0.00;&quot;-R$ &quot;#,##0.00"/>
    <numFmt numFmtId="173" formatCode="_(* #,##0.00_);_(* \(#,##0.00\);_(* \-??_);_(@_)"/>
    <numFmt numFmtId="174" formatCode="00"/>
    <numFmt numFmtId="175" formatCode="&quot;R$&quot;\ #,##0.00"/>
  </numFmts>
  <fonts count="34" x14ac:knownFonts="1">
    <font>
      <sz val="10"/>
      <name val="Arial"/>
      <charset val="1"/>
    </font>
    <font>
      <b/>
      <sz val="10"/>
      <name val="Arial"/>
      <family val="2"/>
      <charset val="1"/>
    </font>
    <font>
      <b/>
      <sz val="15"/>
      <name val="Tahoma"/>
      <family val="2"/>
      <charset val="1"/>
    </font>
    <font>
      <b/>
      <sz val="10"/>
      <name val="Tahoma"/>
      <family val="2"/>
      <charset val="1"/>
    </font>
    <font>
      <sz val="10"/>
      <name val="Tahoma"/>
      <family val="2"/>
      <charset val="1"/>
    </font>
    <font>
      <b/>
      <sz val="9"/>
      <name val="Tahoma"/>
      <family val="2"/>
      <charset val="1"/>
    </font>
    <font>
      <sz val="9"/>
      <name val="Tahoma"/>
      <family val="2"/>
      <charset val="1"/>
    </font>
    <font>
      <sz val="8"/>
      <name val="Arial"/>
      <family val="2"/>
      <charset val="1"/>
    </font>
    <font>
      <sz val="8"/>
      <name val="Arial"/>
      <family val="2"/>
    </font>
    <font>
      <b/>
      <sz val="12"/>
      <name val="Arial"/>
      <family val="2"/>
      <charset val="1"/>
    </font>
    <font>
      <sz val="6"/>
      <name val="Arial"/>
      <family val="2"/>
      <charset val="1"/>
    </font>
    <font>
      <b/>
      <sz val="8"/>
      <name val="Arial"/>
      <family val="2"/>
      <charset val="1"/>
    </font>
    <font>
      <b/>
      <sz val="8"/>
      <color rgb="FFFF0000"/>
      <name val="Arial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20"/>
      <color rgb="FF000000"/>
      <name val="Tahoma"/>
      <family val="2"/>
      <charset val="1"/>
    </font>
    <font>
      <b/>
      <sz val="16"/>
      <color rgb="FF000000"/>
      <name val="Tahoma"/>
      <family val="2"/>
      <charset val="1"/>
    </font>
    <font>
      <b/>
      <sz val="10"/>
      <color rgb="FF000000"/>
      <name val="Tahoma"/>
      <family val="2"/>
      <charset val="1"/>
    </font>
    <font>
      <sz val="10"/>
      <color rgb="FF000000"/>
      <name val="Tahoma"/>
      <family val="2"/>
      <charset val="1"/>
    </font>
    <font>
      <b/>
      <sz val="8"/>
      <color rgb="FF000000"/>
      <name val="Tahoma"/>
      <family val="2"/>
      <charset val="1"/>
    </font>
    <font>
      <sz val="8"/>
      <color rgb="FF000000"/>
      <name val="Tahoma"/>
      <family val="2"/>
      <charset val="1"/>
    </font>
    <font>
      <b/>
      <sz val="14"/>
      <name val="Tahoma"/>
      <family val="2"/>
      <charset val="1"/>
    </font>
    <font>
      <b/>
      <sz val="12"/>
      <name val="Tahoma"/>
      <family val="2"/>
      <charset val="1"/>
    </font>
    <font>
      <b/>
      <sz val="9"/>
      <name val="Arial"/>
      <family val="2"/>
      <charset val="1"/>
    </font>
    <font>
      <sz val="9"/>
      <name val="Arial"/>
      <family val="2"/>
      <charset val="1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BFBFBF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167" fontId="26" fillId="0" borderId="0" applyBorder="0" applyProtection="0"/>
    <xf numFmtId="170" fontId="26" fillId="0" borderId="0" applyBorder="0" applyProtection="0"/>
  </cellStyleXfs>
  <cellXfs count="18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2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164" fontId="7" fillId="0" borderId="0" xfId="0" applyNumberFormat="1" applyFont="1"/>
    <xf numFmtId="0" fontId="8" fillId="0" borderId="0" xfId="0" applyFont="1"/>
    <xf numFmtId="0" fontId="9" fillId="0" borderId="0" xfId="0" applyFont="1" applyBorder="1" applyAlignment="1" applyProtection="1">
      <alignment horizontal="left" vertical="top"/>
      <protection hidden="1"/>
    </xf>
    <xf numFmtId="17" fontId="9" fillId="0" borderId="0" xfId="0" applyNumberFormat="1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left"/>
      <protection hidden="1"/>
    </xf>
    <xf numFmtId="2" fontId="7" fillId="0" borderId="0" xfId="0" applyNumberFormat="1" applyFont="1" applyBorder="1" applyAlignment="1" applyProtection="1">
      <alignment horizontal="right"/>
      <protection hidden="1"/>
    </xf>
    <xf numFmtId="164" fontId="7" fillId="0" borderId="0" xfId="0" applyNumberFormat="1" applyFont="1" applyBorder="1" applyAlignment="1" applyProtection="1">
      <alignment horizontal="left"/>
      <protection locked="0"/>
    </xf>
    <xf numFmtId="164" fontId="10" fillId="0" borderId="0" xfId="0" applyNumberFormat="1" applyFont="1" applyBorder="1" applyAlignment="1" applyProtection="1">
      <alignment horizontal="center"/>
      <protection hidden="1"/>
    </xf>
    <xf numFmtId="0" fontId="11" fillId="2" borderId="1" xfId="0" applyFont="1" applyFill="1" applyBorder="1" applyAlignment="1" applyProtection="1">
      <alignment horizontal="center"/>
      <protection locked="0"/>
    </xf>
    <xf numFmtId="0" fontId="11" fillId="3" borderId="1" xfId="0" applyFont="1" applyFill="1" applyBorder="1" applyAlignment="1" applyProtection="1">
      <alignment horizontal="center" vertical="center" wrapText="1"/>
      <protection hidden="1"/>
    </xf>
    <xf numFmtId="2" fontId="11" fillId="3" borderId="1" xfId="0" applyNumberFormat="1" applyFont="1" applyFill="1" applyBorder="1" applyAlignment="1" applyProtection="1">
      <alignment horizontal="center" vertical="center" wrapText="1"/>
    </xf>
    <xf numFmtId="164" fontId="11" fillId="3" borderId="1" xfId="0" applyNumberFormat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wrapText="1"/>
      <protection locked="0"/>
    </xf>
    <xf numFmtId="0" fontId="7" fillId="3" borderId="1" xfId="0" applyFont="1" applyFill="1" applyBorder="1" applyAlignment="1" applyProtection="1">
      <alignment horizontal="left" vertical="center" wrapText="1"/>
      <protection hidden="1"/>
    </xf>
    <xf numFmtId="0" fontId="7" fillId="3" borderId="1" xfId="0" applyFont="1" applyFill="1" applyBorder="1" applyAlignment="1" applyProtection="1">
      <alignment horizontal="center" wrapText="1"/>
      <protection hidden="1"/>
    </xf>
    <xf numFmtId="2" fontId="7" fillId="3" borderId="1" xfId="0" applyNumberFormat="1" applyFont="1" applyFill="1" applyBorder="1" applyAlignment="1" applyProtection="1">
      <alignment horizontal="center" wrapText="1"/>
    </xf>
    <xf numFmtId="165" fontId="7" fillId="3" borderId="1" xfId="0" applyNumberFormat="1" applyFont="1" applyFill="1" applyBorder="1" applyAlignment="1" applyProtection="1">
      <alignment horizontal="center" wrapText="1"/>
    </xf>
    <xf numFmtId="164" fontId="7" fillId="3" borderId="1" xfId="0" applyNumberFormat="1" applyFont="1" applyFill="1" applyBorder="1" applyAlignment="1" applyProtection="1">
      <alignment horizontal="center" wrapText="1"/>
    </xf>
    <xf numFmtId="0" fontId="8" fillId="0" borderId="0" xfId="0" applyFont="1" applyAlignment="1">
      <alignment wrapText="1"/>
    </xf>
    <xf numFmtId="164" fontId="11" fillId="3" borderId="1" xfId="0" applyNumberFormat="1" applyFont="1" applyFill="1" applyBorder="1" applyAlignment="1" applyProtection="1">
      <alignment horizontal="center" wrapText="1"/>
    </xf>
    <xf numFmtId="0" fontId="7" fillId="3" borderId="1" xfId="0" applyFont="1" applyFill="1" applyBorder="1" applyAlignment="1" applyProtection="1">
      <alignment horizontal="left" wrapText="1"/>
      <protection hidden="1"/>
    </xf>
    <xf numFmtId="0" fontId="7" fillId="0" borderId="1" xfId="0" applyFont="1" applyBorder="1" applyAlignment="1" applyProtection="1">
      <alignment horizontal="left" wrapText="1"/>
      <protection hidden="1"/>
    </xf>
    <xf numFmtId="0" fontId="7" fillId="0" borderId="1" xfId="0" applyFont="1" applyBorder="1" applyAlignment="1" applyProtection="1">
      <alignment horizontal="center"/>
      <protection hidden="1"/>
    </xf>
    <xf numFmtId="2" fontId="7" fillId="0" borderId="1" xfId="0" applyNumberFormat="1" applyFont="1" applyBorder="1" applyAlignment="1" applyProtection="1">
      <alignment horizontal="center" wrapText="1"/>
    </xf>
    <xf numFmtId="0" fontId="7" fillId="0" borderId="1" xfId="0" applyFont="1" applyBorder="1" applyAlignment="1" applyProtection="1">
      <alignment horizontal="left" wrapText="1"/>
      <protection hidden="1"/>
    </xf>
    <xf numFmtId="0" fontId="1" fillId="0" borderId="0" xfId="0" applyFont="1" applyBorder="1" applyAlignment="1"/>
    <xf numFmtId="2" fontId="1" fillId="0" borderId="0" xfId="0" applyNumberFormat="1" applyFont="1" applyBorder="1" applyAlignment="1"/>
    <xf numFmtId="164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/>
    </xf>
    <xf numFmtId="10" fontId="7" fillId="4" borderId="5" xfId="0" applyNumberFormat="1" applyFont="1" applyFill="1" applyBorder="1" applyAlignment="1">
      <alignment horizontal="center" vertical="center"/>
    </xf>
    <xf numFmtId="10" fontId="7" fillId="0" borderId="5" xfId="0" applyNumberFormat="1" applyFont="1" applyBorder="1" applyAlignment="1">
      <alignment horizontal="center" vertical="center"/>
    </xf>
    <xf numFmtId="10" fontId="12" fillId="4" borderId="5" xfId="0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10" fontId="11" fillId="0" borderId="7" xfId="0" applyNumberFormat="1" applyFont="1" applyBorder="1" applyAlignment="1">
      <alignment horizontal="center" vertical="center"/>
    </xf>
    <xf numFmtId="0" fontId="1" fillId="0" borderId="0" xfId="0" applyFont="1" applyBorder="1"/>
    <xf numFmtId="166" fontId="1" fillId="0" borderId="0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166" fontId="1" fillId="0" borderId="0" xfId="0" applyNumberFormat="1" applyFont="1" applyBorder="1" applyAlignment="1"/>
    <xf numFmtId="0" fontId="1" fillId="0" borderId="8" xfId="0" applyFont="1" applyBorder="1"/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4" fillId="0" borderId="0" xfId="0" applyFont="1"/>
    <xf numFmtId="168" fontId="15" fillId="0" borderId="0" xfId="1" applyNumberFormat="1" applyFont="1" applyBorder="1" applyAlignment="1" applyProtection="1"/>
    <xf numFmtId="168" fontId="1" fillId="0" borderId="0" xfId="1" applyNumberFormat="1" applyFont="1" applyBorder="1" applyAlignment="1" applyProtection="1"/>
    <xf numFmtId="0" fontId="18" fillId="0" borderId="0" xfId="0" applyFont="1"/>
    <xf numFmtId="169" fontId="18" fillId="0" borderId="0" xfId="0" applyNumberFormat="1" applyFont="1" applyAlignment="1">
      <alignment horizontal="right"/>
    </xf>
    <xf numFmtId="168" fontId="18" fillId="0" borderId="0" xfId="1" applyNumberFormat="1" applyFont="1" applyBorder="1" applyAlignment="1" applyProtection="1"/>
    <xf numFmtId="0" fontId="19" fillId="0" borderId="0" xfId="0" applyFont="1"/>
    <xf numFmtId="0" fontId="15" fillId="0" borderId="0" xfId="0" applyFont="1"/>
    <xf numFmtId="169" fontId="18" fillId="0" borderId="0" xfId="0" applyNumberFormat="1" applyFont="1"/>
    <xf numFmtId="171" fontId="3" fillId="0" borderId="0" xfId="2" applyNumberFormat="1" applyFont="1" applyBorder="1" applyAlignment="1" applyProtection="1"/>
    <xf numFmtId="171" fontId="4" fillId="0" borderId="0" xfId="2" applyNumberFormat="1" applyFont="1" applyBorder="1" applyAlignment="1" applyProtection="1"/>
    <xf numFmtId="168" fontId="20" fillId="0" borderId="0" xfId="1" applyNumberFormat="1" applyFont="1" applyBorder="1" applyAlignment="1" applyProtection="1"/>
    <xf numFmtId="169" fontId="20" fillId="0" borderId="0" xfId="0" applyNumberFormat="1" applyFont="1"/>
    <xf numFmtId="0" fontId="21" fillId="0" borderId="0" xfId="0" applyFont="1"/>
    <xf numFmtId="169" fontId="21" fillId="0" borderId="0" xfId="0" applyNumberFormat="1" applyFont="1"/>
    <xf numFmtId="0" fontId="14" fillId="0" borderId="4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172" fontId="14" fillId="0" borderId="1" xfId="1" applyNumberFormat="1" applyFont="1" applyBorder="1" applyAlignment="1" applyProtection="1">
      <alignment horizontal="center"/>
    </xf>
    <xf numFmtId="10" fontId="14" fillId="0" borderId="1" xfId="0" applyNumberFormat="1" applyFont="1" applyBorder="1" applyAlignment="1">
      <alignment horizontal="center"/>
    </xf>
    <xf numFmtId="10" fontId="13" fillId="0" borderId="1" xfId="1" applyNumberFormat="1" applyFont="1" applyBorder="1" applyAlignment="1" applyProtection="1">
      <alignment horizontal="center"/>
    </xf>
    <xf numFmtId="10" fontId="13" fillId="0" borderId="9" xfId="1" applyNumberFormat="1" applyFont="1" applyBorder="1" applyAlignment="1" applyProtection="1">
      <alignment horizontal="center"/>
    </xf>
    <xf numFmtId="10" fontId="15" fillId="0" borderId="5" xfId="0" applyNumberFormat="1" applyFont="1" applyBorder="1" applyAlignment="1">
      <alignment horizontal="center"/>
    </xf>
    <xf numFmtId="173" fontId="14" fillId="0" borderId="0" xfId="0" applyNumberFormat="1" applyFont="1"/>
    <xf numFmtId="0" fontId="14" fillId="0" borderId="0" xfId="0" applyFont="1" applyAlignment="1">
      <alignment horizontal="center"/>
    </xf>
    <xf numFmtId="0" fontId="22" fillId="3" borderId="0" xfId="0" applyFont="1" applyFill="1" applyBorder="1" applyAlignment="1">
      <alignment vertical="center"/>
    </xf>
    <xf numFmtId="0" fontId="23" fillId="3" borderId="0" xfId="0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174" fontId="24" fillId="5" borderId="1" xfId="0" applyNumberFormat="1" applyFont="1" applyFill="1" applyBorder="1" applyAlignment="1">
      <alignment horizontal="center" vertical="center"/>
    </xf>
    <xf numFmtId="174" fontId="0" fillId="0" borderId="1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168" fontId="0" fillId="0" borderId="1" xfId="1" applyNumberFormat="1" applyFont="1" applyBorder="1" applyAlignment="1" applyProtection="1">
      <alignment vertical="center"/>
    </xf>
    <xf numFmtId="168" fontId="24" fillId="5" borderId="1" xfId="1" applyNumberFormat="1" applyFont="1" applyFill="1" applyBorder="1" applyAlignment="1" applyProtection="1">
      <alignment vertical="center"/>
    </xf>
    <xf numFmtId="174" fontId="0" fillId="0" borderId="0" xfId="0" applyNumberFormat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7" fillId="6" borderId="1" xfId="0" applyFont="1" applyFill="1" applyBorder="1" applyAlignment="1" applyProtection="1">
      <alignment horizontal="left" vertical="center" wrapText="1"/>
      <protection hidden="1"/>
    </xf>
    <xf numFmtId="0" fontId="27" fillId="6" borderId="1" xfId="0" applyFont="1" applyFill="1" applyBorder="1" applyAlignment="1" applyProtection="1">
      <alignment horizontal="center" wrapText="1"/>
      <protection hidden="1"/>
    </xf>
    <xf numFmtId="2" fontId="27" fillId="6" borderId="1" xfId="0" applyNumberFormat="1" applyFont="1" applyFill="1" applyBorder="1" applyAlignment="1" applyProtection="1">
      <alignment horizontal="center" wrapText="1"/>
    </xf>
    <xf numFmtId="165" fontId="27" fillId="6" borderId="1" xfId="0" applyNumberFormat="1" applyFont="1" applyFill="1" applyBorder="1" applyAlignment="1" applyProtection="1">
      <alignment horizontal="center" wrapText="1"/>
    </xf>
    <xf numFmtId="175" fontId="27" fillId="6" borderId="1" xfId="0" quotePrefix="1" applyNumberFormat="1" applyFont="1" applyFill="1" applyBorder="1" applyAlignment="1" applyProtection="1">
      <alignment horizontal="center" wrapText="1"/>
    </xf>
    <xf numFmtId="175" fontId="27" fillId="6" borderId="1" xfId="0" applyNumberFormat="1" applyFont="1" applyFill="1" applyBorder="1" applyAlignment="1" applyProtection="1">
      <alignment horizontal="center" wrapText="1"/>
    </xf>
    <xf numFmtId="0" fontId="3" fillId="0" borderId="0" xfId="0" applyFont="1" applyBorder="1" applyAlignment="1">
      <alignment horizontal="center"/>
    </xf>
    <xf numFmtId="0" fontId="27" fillId="0" borderId="0" xfId="0" applyFont="1" applyAlignment="1">
      <alignment horizontal="left"/>
    </xf>
    <xf numFmtId="165" fontId="7" fillId="7" borderId="1" xfId="0" applyNumberFormat="1" applyFont="1" applyFill="1" applyBorder="1" applyAlignment="1" applyProtection="1">
      <alignment horizontal="center" wrapText="1"/>
    </xf>
    <xf numFmtId="0" fontId="27" fillId="0" borderId="0" xfId="0" applyFont="1"/>
    <xf numFmtId="0" fontId="7" fillId="0" borderId="10" xfId="0" applyFont="1" applyBorder="1" applyAlignment="1" applyProtection="1">
      <alignment horizontal="left" wrapText="1"/>
      <protection hidden="1"/>
    </xf>
    <xf numFmtId="0" fontId="27" fillId="3" borderId="1" xfId="0" applyFont="1" applyFill="1" applyBorder="1" applyAlignment="1" applyProtection="1">
      <alignment horizontal="left" wrapText="1"/>
      <protection hidden="1"/>
    </xf>
    <xf numFmtId="0" fontId="27" fillId="3" borderId="1" xfId="0" applyFont="1" applyFill="1" applyBorder="1" applyAlignment="1" applyProtection="1">
      <alignment horizontal="center" wrapText="1"/>
      <protection hidden="1"/>
    </xf>
    <xf numFmtId="165" fontId="27" fillId="0" borderId="1" xfId="2" applyNumberFormat="1" applyFont="1" applyBorder="1" applyAlignment="1" applyProtection="1">
      <alignment horizontal="center"/>
      <protection hidden="1"/>
    </xf>
    <xf numFmtId="165" fontId="27" fillId="3" borderId="1" xfId="0" applyNumberFormat="1" applyFont="1" applyFill="1" applyBorder="1" applyAlignment="1" applyProtection="1">
      <alignment horizontal="center" wrapText="1"/>
      <protection hidden="1"/>
    </xf>
    <xf numFmtId="164" fontId="27" fillId="3" borderId="1" xfId="0" applyNumberFormat="1" applyFont="1" applyFill="1" applyBorder="1" applyAlignment="1" applyProtection="1">
      <alignment horizontal="center" wrapText="1"/>
      <protection hidden="1"/>
    </xf>
    <xf numFmtId="0" fontId="7" fillId="3" borderId="1" xfId="0" applyFont="1" applyFill="1" applyBorder="1" applyAlignment="1" applyProtection="1">
      <alignment horizontal="left" vertical="top" wrapText="1"/>
      <protection hidden="1"/>
    </xf>
    <xf numFmtId="0" fontId="27" fillId="0" borderId="1" xfId="0" applyFont="1" applyBorder="1" applyAlignment="1" applyProtection="1">
      <alignment horizontal="left" wrapText="1"/>
      <protection hidden="1"/>
    </xf>
    <xf numFmtId="0" fontId="11" fillId="3" borderId="1" xfId="0" applyFont="1" applyFill="1" applyBorder="1" applyAlignment="1" applyProtection="1">
      <alignment wrapText="1"/>
      <protection hidden="1"/>
    </xf>
    <xf numFmtId="164" fontId="28" fillId="3" borderId="1" xfId="0" applyNumberFormat="1" applyFont="1" applyFill="1" applyBorder="1" applyAlignment="1" applyProtection="1">
      <alignment horizontal="center" wrapText="1"/>
    </xf>
    <xf numFmtId="0" fontId="11" fillId="2" borderId="12" xfId="0" applyFont="1" applyFill="1" applyBorder="1" applyAlignment="1" applyProtection="1">
      <alignment horizontal="center"/>
      <protection locked="0"/>
    </xf>
    <xf numFmtId="0" fontId="7" fillId="3" borderId="12" xfId="0" applyFont="1" applyFill="1" applyBorder="1" applyAlignment="1" applyProtection="1">
      <alignment horizontal="center" wrapText="1"/>
      <protection hidden="1"/>
    </xf>
    <xf numFmtId="2" fontId="7" fillId="3" borderId="12" xfId="0" applyNumberFormat="1" applyFont="1" applyFill="1" applyBorder="1" applyAlignment="1" applyProtection="1">
      <alignment horizontal="center" wrapText="1"/>
    </xf>
    <xf numFmtId="165" fontId="7" fillId="3" borderId="12" xfId="0" applyNumberFormat="1" applyFont="1" applyFill="1" applyBorder="1" applyAlignment="1" applyProtection="1">
      <alignment horizontal="center" wrapText="1"/>
    </xf>
    <xf numFmtId="164" fontId="7" fillId="3" borderId="12" xfId="0" applyNumberFormat="1" applyFont="1" applyFill="1" applyBorder="1" applyAlignment="1" applyProtection="1">
      <alignment horizontal="center" wrapText="1"/>
    </xf>
    <xf numFmtId="0" fontId="28" fillId="0" borderId="1" xfId="0" applyFont="1" applyBorder="1" applyAlignment="1">
      <alignment horizontal="center"/>
    </xf>
    <xf numFmtId="0" fontId="28" fillId="8" borderId="1" xfId="0" applyFont="1" applyFill="1" applyBorder="1" applyAlignment="1">
      <alignment horizontal="center"/>
    </xf>
    <xf numFmtId="164" fontId="29" fillId="3" borderId="1" xfId="0" applyNumberFormat="1" applyFont="1" applyFill="1" applyBorder="1" applyAlignment="1" applyProtection="1">
      <alignment horizontal="center" wrapText="1"/>
    </xf>
    <xf numFmtId="0" fontId="30" fillId="0" borderId="0" xfId="0" applyFont="1"/>
    <xf numFmtId="165" fontId="7" fillId="0" borderId="1" xfId="0" applyNumberFormat="1" applyFont="1" applyFill="1" applyBorder="1" applyAlignment="1" applyProtection="1">
      <alignment horizontal="center" wrapText="1"/>
    </xf>
    <xf numFmtId="0" fontId="31" fillId="2" borderId="1" xfId="0" applyFont="1" applyFill="1" applyBorder="1" applyAlignment="1" applyProtection="1">
      <alignment horizontal="center"/>
      <protection locked="0"/>
    </xf>
    <xf numFmtId="0" fontId="32" fillId="0" borderId="1" xfId="0" applyFont="1" applyBorder="1" applyAlignment="1" applyProtection="1">
      <alignment horizontal="left" wrapText="1"/>
      <protection hidden="1"/>
    </xf>
    <xf numFmtId="0" fontId="32" fillId="0" borderId="1" xfId="0" applyFont="1" applyBorder="1" applyAlignment="1" applyProtection="1">
      <alignment horizontal="center"/>
      <protection hidden="1"/>
    </xf>
    <xf numFmtId="2" fontId="32" fillId="3" borderId="1" xfId="0" applyNumberFormat="1" applyFont="1" applyFill="1" applyBorder="1" applyAlignment="1" applyProtection="1">
      <alignment horizontal="center" wrapText="1"/>
    </xf>
    <xf numFmtId="165" fontId="32" fillId="3" borderId="1" xfId="0" applyNumberFormat="1" applyFont="1" applyFill="1" applyBorder="1" applyAlignment="1" applyProtection="1">
      <alignment horizontal="center" wrapText="1"/>
    </xf>
    <xf numFmtId="164" fontId="32" fillId="3" borderId="1" xfId="0" applyNumberFormat="1" applyFont="1" applyFill="1" applyBorder="1" applyAlignment="1" applyProtection="1">
      <alignment horizontal="center" wrapText="1"/>
    </xf>
    <xf numFmtId="0" fontId="32" fillId="3" borderId="1" xfId="0" applyFont="1" applyFill="1" applyBorder="1" applyAlignment="1" applyProtection="1">
      <alignment horizontal="left" wrapText="1"/>
      <protection hidden="1"/>
    </xf>
    <xf numFmtId="0" fontId="32" fillId="3" borderId="1" xfId="0" applyFont="1" applyFill="1" applyBorder="1" applyAlignment="1" applyProtection="1">
      <alignment horizontal="center" wrapText="1"/>
      <protection hidden="1"/>
    </xf>
    <xf numFmtId="0" fontId="31" fillId="2" borderId="12" xfId="0" applyFont="1" applyFill="1" applyBorder="1" applyAlignment="1" applyProtection="1">
      <alignment horizontal="center"/>
      <protection locked="0"/>
    </xf>
    <xf numFmtId="0" fontId="32" fillId="3" borderId="12" xfId="0" applyFont="1" applyFill="1" applyBorder="1" applyAlignment="1" applyProtection="1">
      <alignment horizontal="center" wrapText="1"/>
      <protection hidden="1"/>
    </xf>
    <xf numFmtId="2" fontId="32" fillId="3" borderId="12" xfId="0" applyNumberFormat="1" applyFont="1" applyFill="1" applyBorder="1" applyAlignment="1" applyProtection="1">
      <alignment horizontal="center" wrapText="1"/>
    </xf>
    <xf numFmtId="165" fontId="32" fillId="3" borderId="12" xfId="0" applyNumberFormat="1" applyFont="1" applyFill="1" applyBorder="1" applyAlignment="1" applyProtection="1">
      <alignment horizontal="center" wrapText="1"/>
    </xf>
    <xf numFmtId="0" fontId="31" fillId="2" borderId="1" xfId="0" applyFont="1" applyFill="1" applyBorder="1" applyAlignment="1" applyProtection="1">
      <alignment horizontal="center" wrapText="1"/>
      <protection locked="0"/>
    </xf>
    <xf numFmtId="165" fontId="32" fillId="0" borderId="1" xfId="0" applyNumberFormat="1" applyFont="1" applyFill="1" applyBorder="1" applyAlignment="1" applyProtection="1">
      <alignment horizontal="center" wrapText="1"/>
    </xf>
    <xf numFmtId="0" fontId="31" fillId="8" borderId="1" xfId="0" applyFont="1" applyFill="1" applyBorder="1" applyAlignment="1">
      <alignment horizontal="center"/>
    </xf>
    <xf numFmtId="0" fontId="32" fillId="0" borderId="0" xfId="0" applyFont="1" applyAlignment="1">
      <alignment wrapText="1"/>
    </xf>
    <xf numFmtId="164" fontId="32" fillId="3" borderId="12" xfId="0" applyNumberFormat="1" applyFont="1" applyFill="1" applyBorder="1" applyAlignment="1" applyProtection="1">
      <alignment horizontal="center" wrapText="1"/>
    </xf>
    <xf numFmtId="168" fontId="15" fillId="5" borderId="1" xfId="1" applyNumberFormat="1" applyFont="1" applyFill="1" applyBorder="1" applyAlignment="1" applyProtection="1">
      <alignment horizontal="center"/>
    </xf>
    <xf numFmtId="0" fontId="15" fillId="5" borderId="14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5" fillId="5" borderId="12" xfId="0" applyFont="1" applyFill="1" applyBorder="1" applyAlignment="1">
      <alignment horizontal="center"/>
    </xf>
    <xf numFmtId="168" fontId="15" fillId="5" borderId="12" xfId="1" applyNumberFormat="1" applyFont="1" applyFill="1" applyBorder="1" applyAlignment="1" applyProtection="1">
      <alignment horizontal="center"/>
    </xf>
    <xf numFmtId="0" fontId="15" fillId="5" borderId="13" xfId="0" applyFont="1" applyFill="1" applyBorder="1" applyAlignment="1">
      <alignment horizontal="center"/>
    </xf>
    <xf numFmtId="0" fontId="14" fillId="0" borderId="16" xfId="0" applyFont="1" applyBorder="1"/>
    <xf numFmtId="0" fontId="14" fillId="0" borderId="8" xfId="0" applyFont="1" applyBorder="1" applyAlignment="1">
      <alignment horizontal="right"/>
    </xf>
    <xf numFmtId="172" fontId="15" fillId="0" borderId="17" xfId="1" applyNumberFormat="1" applyFont="1" applyBorder="1" applyAlignment="1" applyProtection="1">
      <alignment horizontal="center"/>
    </xf>
    <xf numFmtId="10" fontId="15" fillId="0" borderId="17" xfId="1" applyNumberFormat="1" applyFont="1" applyBorder="1" applyAlignment="1" applyProtection="1">
      <alignment horizontal="center"/>
    </xf>
    <xf numFmtId="10" fontId="1" fillId="0" borderId="18" xfId="1" applyNumberFormat="1" applyFont="1" applyBorder="1" applyAlignment="1" applyProtection="1">
      <alignment horizontal="center"/>
    </xf>
    <xf numFmtId="10" fontId="33" fillId="0" borderId="1" xfId="0" applyNumberFormat="1" applyFont="1" applyBorder="1" applyAlignment="1">
      <alignment horizontal="center"/>
    </xf>
    <xf numFmtId="0" fontId="8" fillId="0" borderId="1" xfId="0" applyFont="1" applyBorder="1"/>
    <xf numFmtId="10" fontId="8" fillId="0" borderId="1" xfId="0" applyNumberFormat="1" applyFont="1" applyBorder="1"/>
    <xf numFmtId="0" fontId="28" fillId="0" borderId="1" xfId="0" applyFont="1" applyBorder="1" applyAlignment="1">
      <alignment horizontal="center" vertical="center"/>
    </xf>
    <xf numFmtId="4" fontId="0" fillId="0" borderId="0" xfId="0" applyNumberFormat="1"/>
    <xf numFmtId="0" fontId="8" fillId="0" borderId="0" xfId="0" applyFont="1" applyBorder="1"/>
    <xf numFmtId="0" fontId="14" fillId="0" borderId="0" xfId="0" applyFont="1" applyBorder="1"/>
    <xf numFmtId="164" fontId="11" fillId="3" borderId="1" xfId="0" applyNumberFormat="1" applyFont="1" applyFill="1" applyBorder="1" applyAlignment="1" applyProtection="1">
      <alignment horizontal="right" wrapText="1"/>
    </xf>
    <xf numFmtId="0" fontId="11" fillId="3" borderId="1" xfId="0" applyFont="1" applyFill="1" applyBorder="1" applyAlignment="1" applyProtection="1">
      <alignment horizontal="left" wrapText="1"/>
      <protection hidden="1"/>
    </xf>
    <xf numFmtId="0" fontId="11" fillId="3" borderId="1" xfId="0" applyFont="1" applyFill="1" applyBorder="1" applyAlignment="1" applyProtection="1">
      <alignment horizontal="left" vertical="center" wrapText="1"/>
      <protection locked="0"/>
    </xf>
    <xf numFmtId="0" fontId="11" fillId="0" borderId="9" xfId="0" applyFont="1" applyFill="1" applyBorder="1" applyAlignment="1" applyProtection="1">
      <alignment horizontal="right"/>
      <protection locked="0"/>
    </xf>
    <xf numFmtId="0" fontId="11" fillId="0" borderId="11" xfId="0" applyFont="1" applyFill="1" applyBorder="1" applyAlignment="1" applyProtection="1">
      <alignment horizontal="right"/>
      <protection locked="0"/>
    </xf>
    <xf numFmtId="0" fontId="11" fillId="0" borderId="10" xfId="0" applyFont="1" applyFill="1" applyBorder="1" applyAlignment="1" applyProtection="1">
      <alignment horizontal="right"/>
      <protection locked="0"/>
    </xf>
    <xf numFmtId="0" fontId="11" fillId="0" borderId="1" xfId="0" applyFont="1" applyFill="1" applyBorder="1" applyAlignment="1" applyProtection="1">
      <alignment horizontal="right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11" fillId="3" borderId="9" xfId="0" applyNumberFormat="1" applyFont="1" applyFill="1" applyBorder="1" applyAlignment="1" applyProtection="1">
      <alignment horizontal="right" wrapText="1"/>
    </xf>
    <xf numFmtId="164" fontId="11" fillId="3" borderId="11" xfId="0" applyNumberFormat="1" applyFont="1" applyFill="1" applyBorder="1" applyAlignment="1" applyProtection="1">
      <alignment horizontal="right" wrapText="1"/>
    </xf>
    <xf numFmtId="164" fontId="11" fillId="3" borderId="10" xfId="0" applyNumberFormat="1" applyFont="1" applyFill="1" applyBorder="1" applyAlignment="1" applyProtection="1">
      <alignment horizontal="right" wrapText="1"/>
    </xf>
    <xf numFmtId="0" fontId="8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16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4" fillId="5" borderId="1" xfId="0" applyFont="1" applyFill="1" applyBorder="1" applyAlignment="1">
      <alignment horizontal="center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19000</xdr:colOff>
      <xdr:row>0</xdr:row>
      <xdr:rowOff>82400</xdr:rowOff>
    </xdr:from>
    <xdr:to>
      <xdr:col>1</xdr:col>
      <xdr:colOff>5560</xdr:colOff>
      <xdr:row>1</xdr:row>
      <xdr:rowOff>164700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000" y="82400"/>
          <a:ext cx="596160" cy="53950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19290</xdr:colOff>
      <xdr:row>0</xdr:row>
      <xdr:rowOff>57165</xdr:rowOff>
    </xdr:from>
    <xdr:to>
      <xdr:col>1</xdr:col>
      <xdr:colOff>85095</xdr:colOff>
      <xdr:row>2</xdr:row>
      <xdr:rowOff>170925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290" y="57165"/>
          <a:ext cx="589680" cy="599535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1104840</xdr:colOff>
      <xdr:row>0</xdr:row>
      <xdr:rowOff>0</xdr:rowOff>
    </xdr:from>
    <xdr:to>
      <xdr:col>3</xdr:col>
      <xdr:colOff>817920</xdr:colOff>
      <xdr:row>3</xdr:row>
      <xdr:rowOff>84960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88480" y="0"/>
          <a:ext cx="1305720" cy="637200"/>
        </a:xfrm>
        <a:prstGeom prst="rect">
          <a:avLst/>
        </a:prstGeom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4"/>
  <sheetViews>
    <sheetView tabSelected="1" zoomScale="150" zoomScaleNormal="150" workbookViewId="0">
      <selection activeCell="J199" sqref="J199"/>
    </sheetView>
  </sheetViews>
  <sheetFormatPr defaultRowHeight="12.75" x14ac:dyDescent="0.2"/>
  <cols>
    <col min="2" max="3" width="8.5703125" style="1" customWidth="1"/>
    <col min="4" max="4" width="46.140625" style="2" customWidth="1"/>
    <col min="5" max="5" width="7" customWidth="1"/>
    <col min="6" max="6" width="7" style="3" customWidth="1"/>
    <col min="7" max="7" width="9.140625" style="3" customWidth="1"/>
    <col min="8" max="8" width="14.28515625" style="4" bestFit="1" customWidth="1"/>
    <col min="9" max="9" width="18" style="5" hidden="1" customWidth="1"/>
    <col min="10" max="10" width="13.140625" customWidth="1"/>
    <col min="11" max="11" width="8.7109375" style="13" customWidth="1"/>
    <col min="12" max="12" width="8.7109375" customWidth="1"/>
    <col min="13" max="13" width="12.42578125" bestFit="1" customWidth="1"/>
    <col min="14" max="14" width="11.28515625" bestFit="1" customWidth="1"/>
    <col min="15" max="1027" width="8.7109375" customWidth="1"/>
  </cols>
  <sheetData>
    <row r="1" spans="1:11" ht="36" customHeight="1" x14ac:dyDescent="0.25">
      <c r="B1" s="174" t="s">
        <v>0</v>
      </c>
      <c r="C1" s="174"/>
      <c r="D1" s="174"/>
      <c r="E1" s="174"/>
      <c r="F1" s="174"/>
      <c r="G1" s="174"/>
      <c r="H1" s="174"/>
      <c r="I1" s="174"/>
      <c r="J1" s="174"/>
      <c r="K1" s="165"/>
    </row>
    <row r="2" spans="1:11" x14ac:dyDescent="0.2">
      <c r="B2" s="175" t="s">
        <v>1</v>
      </c>
      <c r="C2" s="175"/>
      <c r="D2" s="175"/>
      <c r="E2" s="175"/>
      <c r="F2" s="175"/>
      <c r="G2" s="175"/>
      <c r="H2" s="175"/>
      <c r="I2" s="175"/>
      <c r="J2" s="175"/>
      <c r="K2" s="165"/>
    </row>
    <row r="3" spans="1:11" x14ac:dyDescent="0.2">
      <c r="B3" s="6"/>
      <c r="C3" s="108"/>
      <c r="D3" s="7"/>
      <c r="K3" s="165"/>
    </row>
    <row r="4" spans="1:11" x14ac:dyDescent="0.2">
      <c r="B4" s="6"/>
      <c r="C4" s="108"/>
      <c r="D4" s="7"/>
      <c r="K4" s="165"/>
    </row>
    <row r="5" spans="1:11" x14ac:dyDescent="0.2">
      <c r="B5" s="175" t="s">
        <v>2</v>
      </c>
      <c r="C5" s="175"/>
      <c r="D5" s="175"/>
      <c r="E5" s="175"/>
      <c r="F5" s="175"/>
      <c r="G5" s="175"/>
      <c r="H5" s="175"/>
      <c r="K5" s="165"/>
    </row>
    <row r="6" spans="1:11" x14ac:dyDescent="0.2">
      <c r="B6" s="8"/>
      <c r="C6" s="8"/>
      <c r="D6" s="9"/>
      <c r="K6" s="165"/>
    </row>
    <row r="7" spans="1:11" x14ac:dyDescent="0.2">
      <c r="B7" s="10" t="s">
        <v>3</v>
      </c>
      <c r="C7" s="10"/>
      <c r="D7" s="11" t="s">
        <v>4</v>
      </c>
      <c r="K7" s="165"/>
    </row>
    <row r="8" spans="1:11" x14ac:dyDescent="0.2">
      <c r="B8" s="10" t="s">
        <v>5</v>
      </c>
      <c r="C8" s="10"/>
      <c r="D8" s="11" t="s">
        <v>6</v>
      </c>
      <c r="K8" s="165"/>
    </row>
    <row r="9" spans="1:11" x14ac:dyDescent="0.2">
      <c r="B9" s="10" t="s">
        <v>7</v>
      </c>
      <c r="C9" s="10"/>
      <c r="D9" s="11" t="s">
        <v>8</v>
      </c>
      <c r="K9" s="165"/>
    </row>
    <row r="10" spans="1:11" x14ac:dyDescent="0.2">
      <c r="B10" s="10"/>
      <c r="C10" s="10"/>
      <c r="D10" s="11"/>
      <c r="F10" s="12" t="s">
        <v>153</v>
      </c>
      <c r="G10" s="4"/>
      <c r="H10" s="5"/>
      <c r="I10"/>
      <c r="K10" s="165"/>
    </row>
    <row r="11" spans="1:11" x14ac:dyDescent="0.2">
      <c r="G11" s="13"/>
      <c r="H11"/>
      <c r="I11"/>
      <c r="K11" s="165"/>
    </row>
    <row r="12" spans="1:11" ht="15.75" x14ac:dyDescent="0.2">
      <c r="B12" s="14" t="s">
        <v>9</v>
      </c>
      <c r="C12" s="14"/>
      <c r="D12" s="15"/>
      <c r="E12" s="16"/>
      <c r="F12" s="17"/>
      <c r="G12" s="17"/>
      <c r="H12" s="18"/>
      <c r="I12" s="19"/>
      <c r="K12" s="165"/>
    </row>
    <row r="13" spans="1:11" ht="22.5" x14ac:dyDescent="0.2">
      <c r="A13" s="128" t="s">
        <v>10</v>
      </c>
      <c r="B13" s="20" t="s">
        <v>209</v>
      </c>
      <c r="C13" s="20" t="s">
        <v>156</v>
      </c>
      <c r="D13" s="21" t="s">
        <v>11</v>
      </c>
      <c r="E13" s="21" t="s">
        <v>12</v>
      </c>
      <c r="F13" s="22" t="s">
        <v>13</v>
      </c>
      <c r="G13" s="22" t="s">
        <v>154</v>
      </c>
      <c r="H13" s="23" t="s">
        <v>155</v>
      </c>
      <c r="I13" s="23" t="s">
        <v>14</v>
      </c>
      <c r="J13" s="23" t="s">
        <v>15</v>
      </c>
      <c r="K13" s="163" t="s">
        <v>369</v>
      </c>
    </row>
    <row r="14" spans="1:11" ht="12.75" customHeight="1" x14ac:dyDescent="0.2">
      <c r="A14" s="128">
        <v>1</v>
      </c>
      <c r="B14" s="20"/>
      <c r="C14" s="20"/>
      <c r="D14" s="169" t="s">
        <v>16</v>
      </c>
      <c r="E14" s="169"/>
      <c r="F14" s="169"/>
      <c r="G14" s="169"/>
      <c r="H14" s="169"/>
      <c r="I14" s="169"/>
      <c r="J14" s="169"/>
      <c r="K14" s="161"/>
    </row>
    <row r="15" spans="1:11" ht="33.75" x14ac:dyDescent="0.2">
      <c r="A15" s="128" t="s">
        <v>210</v>
      </c>
      <c r="B15" s="24">
        <v>99059</v>
      </c>
      <c r="C15" s="24" t="s">
        <v>157</v>
      </c>
      <c r="D15" s="25" t="s">
        <v>17</v>
      </c>
      <c r="E15" s="26" t="s">
        <v>18</v>
      </c>
      <c r="F15" s="27">
        <v>113</v>
      </c>
      <c r="G15" s="28">
        <v>0</v>
      </c>
      <c r="H15" s="29">
        <v>0</v>
      </c>
      <c r="I15" s="29">
        <f>F15*H15</f>
        <v>0</v>
      </c>
      <c r="J15" s="29">
        <f>H15*F15</f>
        <v>0</v>
      </c>
      <c r="K15" s="162" t="e">
        <f>J15/$J$198</f>
        <v>#DIV/0!</v>
      </c>
    </row>
    <row r="16" spans="1:11" x14ac:dyDescent="0.2">
      <c r="A16" s="128" t="s">
        <v>211</v>
      </c>
      <c r="B16" s="24">
        <v>4813</v>
      </c>
      <c r="C16" s="24" t="s">
        <v>158</v>
      </c>
      <c r="D16" s="102" t="s">
        <v>152</v>
      </c>
      <c r="E16" s="103" t="s">
        <v>19</v>
      </c>
      <c r="F16" s="104">
        <v>4.5</v>
      </c>
      <c r="G16" s="105">
        <v>0</v>
      </c>
      <c r="H16" s="106">
        <f>TRUNC(G16*(1+$E$214),2)</f>
        <v>0</v>
      </c>
      <c r="I16" s="107">
        <f t="shared" ref="I16" si="0">F16*H16</f>
        <v>0</v>
      </c>
      <c r="J16" s="29">
        <f>H16*F16</f>
        <v>0</v>
      </c>
      <c r="K16" s="162" t="e">
        <f>J16/$J$198</f>
        <v>#DIV/0!</v>
      </c>
    </row>
    <row r="17" spans="1:12" ht="12.75" customHeight="1" x14ac:dyDescent="0.2">
      <c r="A17" s="127"/>
      <c r="B17" s="167" t="s">
        <v>20</v>
      </c>
      <c r="C17" s="167"/>
      <c r="D17" s="167"/>
      <c r="E17" s="167"/>
      <c r="F17" s="167"/>
      <c r="G17" s="167"/>
      <c r="H17" s="167"/>
      <c r="I17" s="31">
        <f>SUM(I15:I16)</f>
        <v>0</v>
      </c>
      <c r="J17" s="31">
        <f>SUM(J15:J16)</f>
        <v>0</v>
      </c>
      <c r="K17" s="162" t="e">
        <f>J17/$J$198</f>
        <v>#DIV/0!</v>
      </c>
    </row>
    <row r="18" spans="1:12" ht="12.75" customHeight="1" x14ac:dyDescent="0.2">
      <c r="A18" s="128">
        <v>2</v>
      </c>
      <c r="B18" s="20"/>
      <c r="C18" s="20"/>
      <c r="D18" s="169" t="s">
        <v>21</v>
      </c>
      <c r="E18" s="169"/>
      <c r="F18" s="169"/>
      <c r="G18" s="169"/>
      <c r="H18" s="169"/>
      <c r="I18" s="169"/>
      <c r="J18" s="169"/>
      <c r="K18" s="162"/>
    </row>
    <row r="19" spans="1:12" ht="33.75" x14ac:dyDescent="0.2">
      <c r="A19" s="128" t="s">
        <v>212</v>
      </c>
      <c r="B19" s="20">
        <v>97625</v>
      </c>
      <c r="C19" s="20" t="s">
        <v>157</v>
      </c>
      <c r="D19" s="25" t="s">
        <v>22</v>
      </c>
      <c r="E19" s="26" t="s">
        <v>23</v>
      </c>
      <c r="F19" s="27">
        <v>7</v>
      </c>
      <c r="G19" s="28">
        <v>0</v>
      </c>
      <c r="H19" s="29">
        <f>TRUNC(G19*(1+$E$214),2)</f>
        <v>0</v>
      </c>
      <c r="I19" s="29">
        <f>F19*H19</f>
        <v>0</v>
      </c>
      <c r="J19" s="29">
        <f>H19*F19</f>
        <v>0</v>
      </c>
      <c r="K19" s="162" t="e">
        <f>J19/$J$198</f>
        <v>#DIV/0!</v>
      </c>
    </row>
    <row r="20" spans="1:12" ht="22.5" x14ac:dyDescent="0.2">
      <c r="A20" s="128" t="s">
        <v>213</v>
      </c>
      <c r="B20" s="20">
        <v>72897</v>
      </c>
      <c r="C20" s="20" t="s">
        <v>157</v>
      </c>
      <c r="D20" s="25" t="s">
        <v>24</v>
      </c>
      <c r="E20" s="26" t="s">
        <v>23</v>
      </c>
      <c r="F20" s="27">
        <v>7</v>
      </c>
      <c r="G20" s="28">
        <v>0</v>
      </c>
      <c r="H20" s="29">
        <f>TRUNC(G20*(1+$E$214),2)</f>
        <v>0</v>
      </c>
      <c r="I20" s="29">
        <f>F20*H20</f>
        <v>0</v>
      </c>
      <c r="J20" s="29">
        <f t="shared" ref="J20:J21" si="1">H20*F20</f>
        <v>0</v>
      </c>
      <c r="K20" s="162" t="e">
        <f>J20/$J$198</f>
        <v>#DIV/0!</v>
      </c>
    </row>
    <row r="21" spans="1:12" ht="33.75" x14ac:dyDescent="0.2">
      <c r="A21" s="128" t="s">
        <v>214</v>
      </c>
      <c r="B21" s="20">
        <v>97918</v>
      </c>
      <c r="C21" s="20" t="s">
        <v>157</v>
      </c>
      <c r="D21" s="25" t="s">
        <v>169</v>
      </c>
      <c r="E21" s="26" t="s">
        <v>168</v>
      </c>
      <c r="F21" s="27">
        <v>52.5</v>
      </c>
      <c r="G21" s="28">
        <v>0</v>
      </c>
      <c r="H21" s="29">
        <v>0</v>
      </c>
      <c r="I21" s="29">
        <f>F21*H21</f>
        <v>0</v>
      </c>
      <c r="J21" s="29">
        <f t="shared" si="1"/>
        <v>0</v>
      </c>
      <c r="K21" s="162" t="e">
        <f>J21/$J$198</f>
        <v>#DIV/0!</v>
      </c>
    </row>
    <row r="22" spans="1:12" ht="12.75" customHeight="1" x14ac:dyDescent="0.2">
      <c r="A22" s="127"/>
      <c r="B22" s="167" t="s">
        <v>20</v>
      </c>
      <c r="C22" s="167"/>
      <c r="D22" s="167"/>
      <c r="E22" s="167"/>
      <c r="F22" s="167"/>
      <c r="G22" s="167"/>
      <c r="H22" s="167"/>
      <c r="I22" s="31">
        <f>SUM(I19:I21)</f>
        <v>0</v>
      </c>
      <c r="J22" s="31">
        <f>SUM(J19:J21)</f>
        <v>0</v>
      </c>
      <c r="K22" s="162" t="e">
        <f>J22/$J$198</f>
        <v>#DIV/0!</v>
      </c>
    </row>
    <row r="23" spans="1:12" ht="12.75" customHeight="1" x14ac:dyDescent="0.2">
      <c r="A23" s="128">
        <v>3</v>
      </c>
      <c r="B23" s="20"/>
      <c r="C23" s="20"/>
      <c r="D23" s="168" t="s">
        <v>208</v>
      </c>
      <c r="E23" s="168"/>
      <c r="F23" s="168"/>
      <c r="G23" s="168"/>
      <c r="H23" s="168"/>
      <c r="I23" s="168"/>
      <c r="J23" s="168"/>
      <c r="K23" s="162"/>
    </row>
    <row r="24" spans="1:12" ht="33.75" x14ac:dyDescent="0.2">
      <c r="A24" s="128" t="s">
        <v>215</v>
      </c>
      <c r="B24" s="20">
        <v>101174</v>
      </c>
      <c r="C24" s="20" t="s">
        <v>157</v>
      </c>
      <c r="D24" s="32" t="s">
        <v>170</v>
      </c>
      <c r="E24" s="26" t="s">
        <v>18</v>
      </c>
      <c r="F24" s="27">
        <v>414</v>
      </c>
      <c r="G24" s="28">
        <v>0</v>
      </c>
      <c r="H24" s="29">
        <v>0</v>
      </c>
      <c r="I24" s="29">
        <f t="shared" ref="I24:I40" si="2">F24*H24</f>
        <v>0</v>
      </c>
      <c r="J24" s="29">
        <f>H24*F24</f>
        <v>0</v>
      </c>
      <c r="K24" s="162" t="e">
        <f>J24/$J$198</f>
        <v>#DIV/0!</v>
      </c>
      <c r="L24" s="3"/>
    </row>
    <row r="25" spans="1:12" s="130" customFormat="1" ht="22.5" x14ac:dyDescent="0.2">
      <c r="A25" s="146" t="s">
        <v>216</v>
      </c>
      <c r="B25" s="132">
        <v>95583</v>
      </c>
      <c r="C25" s="132" t="s">
        <v>157</v>
      </c>
      <c r="D25" s="138" t="s">
        <v>356</v>
      </c>
      <c r="E25" s="139" t="s">
        <v>26</v>
      </c>
      <c r="F25" s="135">
        <v>170.75049999999999</v>
      </c>
      <c r="G25" s="136">
        <v>0</v>
      </c>
      <c r="H25" s="137">
        <v>0</v>
      </c>
      <c r="I25" s="129">
        <f t="shared" si="2"/>
        <v>0</v>
      </c>
      <c r="J25" s="29">
        <f t="shared" ref="J25:J26" si="3">H25*F25</f>
        <v>0</v>
      </c>
      <c r="K25" s="162" t="e">
        <f>J25/$J$198</f>
        <v>#DIV/0!</v>
      </c>
    </row>
    <row r="26" spans="1:12" s="130" customFormat="1" ht="33.75" x14ac:dyDescent="0.2">
      <c r="A26" s="146" t="s">
        <v>217</v>
      </c>
      <c r="B26" s="132">
        <v>95576</v>
      </c>
      <c r="C26" s="132" t="s">
        <v>157</v>
      </c>
      <c r="D26" s="138" t="s">
        <v>357</v>
      </c>
      <c r="E26" s="139" t="s">
        <v>26</v>
      </c>
      <c r="F26" s="135">
        <v>472.10050000000001</v>
      </c>
      <c r="G26" s="136">
        <v>0</v>
      </c>
      <c r="H26" s="137">
        <f>TRUNC(G26*(1+$E$214),2)</f>
        <v>0</v>
      </c>
      <c r="I26" s="129">
        <f t="shared" si="2"/>
        <v>0</v>
      </c>
      <c r="J26" s="29">
        <f t="shared" si="3"/>
        <v>0</v>
      </c>
      <c r="K26" s="162" t="e">
        <f>J26/$J$198</f>
        <v>#DIV/0!</v>
      </c>
    </row>
    <row r="27" spans="1:12" x14ac:dyDescent="0.2">
      <c r="A27" s="127"/>
      <c r="B27" s="170" t="s">
        <v>20</v>
      </c>
      <c r="C27" s="171"/>
      <c r="D27" s="171"/>
      <c r="E27" s="171"/>
      <c r="F27" s="171"/>
      <c r="G27" s="171"/>
      <c r="H27" s="172"/>
      <c r="I27" s="29">
        <f>SUM(I24:I26)</f>
        <v>0</v>
      </c>
      <c r="J27" s="121">
        <f>SUM(J24:J26)</f>
        <v>0</v>
      </c>
      <c r="K27" s="162" t="e">
        <f>J27/$J$198</f>
        <v>#DIV/0!</v>
      </c>
    </row>
    <row r="28" spans="1:12" x14ac:dyDescent="0.2">
      <c r="A28" s="128">
        <v>4</v>
      </c>
      <c r="B28" s="20"/>
      <c r="C28" s="20"/>
      <c r="D28" s="168" t="s">
        <v>218</v>
      </c>
      <c r="E28" s="168"/>
      <c r="F28" s="168"/>
      <c r="G28" s="168"/>
      <c r="H28" s="168"/>
      <c r="I28" s="168"/>
      <c r="J28" s="168"/>
      <c r="K28" s="162"/>
    </row>
    <row r="29" spans="1:12" ht="22.5" x14ac:dyDescent="0.2">
      <c r="A29" s="128" t="s">
        <v>234</v>
      </c>
      <c r="B29" s="20">
        <v>93358</v>
      </c>
      <c r="C29" s="20" t="s">
        <v>157</v>
      </c>
      <c r="D29" s="32" t="s">
        <v>25</v>
      </c>
      <c r="E29" s="26" t="s">
        <v>23</v>
      </c>
      <c r="F29" s="27">
        <v>10.83</v>
      </c>
      <c r="G29" s="28">
        <v>0</v>
      </c>
      <c r="H29" s="29">
        <v>0</v>
      </c>
      <c r="I29" s="29">
        <f>F29*H29</f>
        <v>0</v>
      </c>
      <c r="J29" s="29">
        <f>H29*F29</f>
        <v>0</v>
      </c>
      <c r="K29" s="162" t="e">
        <f t="shared" ref="K29:K41" si="4">J29/$J$198</f>
        <v>#DIV/0!</v>
      </c>
    </row>
    <row r="30" spans="1:12" ht="22.5" x14ac:dyDescent="0.2">
      <c r="A30" s="128" t="s">
        <v>235</v>
      </c>
      <c r="B30" s="20">
        <v>96616</v>
      </c>
      <c r="C30" s="20" t="s">
        <v>157</v>
      </c>
      <c r="D30" s="36" t="s">
        <v>203</v>
      </c>
      <c r="E30" s="34" t="s">
        <v>23</v>
      </c>
      <c r="F30" s="27">
        <v>0.8</v>
      </c>
      <c r="G30" s="28">
        <v>0</v>
      </c>
      <c r="H30" s="29">
        <f>TRUNC(G30*(1+$E$214),2)</f>
        <v>0</v>
      </c>
      <c r="I30" s="29">
        <f t="shared" ref="I30:I34" si="5">F30*H30</f>
        <v>0</v>
      </c>
      <c r="J30" s="29">
        <f t="shared" ref="J30:J40" si="6">H30*F30</f>
        <v>0</v>
      </c>
      <c r="K30" s="162" t="e">
        <f t="shared" si="4"/>
        <v>#DIV/0!</v>
      </c>
    </row>
    <row r="31" spans="1:12" ht="22.5" x14ac:dyDescent="0.2">
      <c r="A31" s="128" t="s">
        <v>236</v>
      </c>
      <c r="B31" s="20">
        <v>92270</v>
      </c>
      <c r="C31" s="20" t="s">
        <v>157</v>
      </c>
      <c r="D31" s="36" t="s">
        <v>191</v>
      </c>
      <c r="E31" s="34" t="s">
        <v>19</v>
      </c>
      <c r="F31" s="27">
        <f>83.69</f>
        <v>83.69</v>
      </c>
      <c r="G31" s="28">
        <v>0</v>
      </c>
      <c r="H31" s="29">
        <f>TRUNC(G31*(1+$E$214),2)</f>
        <v>0</v>
      </c>
      <c r="I31" s="29">
        <f t="shared" si="5"/>
        <v>0</v>
      </c>
      <c r="J31" s="29">
        <f t="shared" si="6"/>
        <v>0</v>
      </c>
      <c r="K31" s="162" t="e">
        <f t="shared" si="4"/>
        <v>#DIV/0!</v>
      </c>
    </row>
    <row r="32" spans="1:12" ht="22.5" x14ac:dyDescent="0.2">
      <c r="A32" s="128" t="s">
        <v>237</v>
      </c>
      <c r="B32" s="20">
        <v>96543</v>
      </c>
      <c r="C32" s="20" t="s">
        <v>157</v>
      </c>
      <c r="D32" s="32" t="s">
        <v>186</v>
      </c>
      <c r="E32" s="26" t="s">
        <v>26</v>
      </c>
      <c r="F32" s="27">
        <f>128.0802</f>
        <v>128.08019999999999</v>
      </c>
      <c r="G32" s="28">
        <v>0</v>
      </c>
      <c r="H32" s="29">
        <f>TRUNC(G32*(1+$E$214),2)</f>
        <v>0</v>
      </c>
      <c r="I32" s="29">
        <f t="shared" si="5"/>
        <v>0</v>
      </c>
      <c r="J32" s="29">
        <f t="shared" si="6"/>
        <v>0</v>
      </c>
      <c r="K32" s="162" t="e">
        <f t="shared" si="4"/>
        <v>#DIV/0!</v>
      </c>
    </row>
    <row r="33" spans="1:11" ht="22.5" x14ac:dyDescent="0.2">
      <c r="A33" s="128" t="s">
        <v>238</v>
      </c>
      <c r="B33" s="20">
        <v>96544</v>
      </c>
      <c r="C33" s="20" t="s">
        <v>157</v>
      </c>
      <c r="D33" s="119" t="s">
        <v>202</v>
      </c>
      <c r="E33" s="26" t="s">
        <v>26</v>
      </c>
      <c r="F33" s="27">
        <f>22.5+7.15</f>
        <v>29.65</v>
      </c>
      <c r="G33" s="28">
        <v>0</v>
      </c>
      <c r="H33" s="29">
        <v>0</v>
      </c>
      <c r="I33" s="29">
        <f>F33*H33</f>
        <v>0</v>
      </c>
      <c r="J33" s="29">
        <f t="shared" si="6"/>
        <v>0</v>
      </c>
      <c r="K33" s="162" t="e">
        <f t="shared" si="4"/>
        <v>#DIV/0!</v>
      </c>
    </row>
    <row r="34" spans="1:11" ht="22.5" x14ac:dyDescent="0.2">
      <c r="A34" s="128" t="s">
        <v>239</v>
      </c>
      <c r="B34" s="20">
        <v>96545</v>
      </c>
      <c r="C34" s="20" t="s">
        <v>157</v>
      </c>
      <c r="D34" s="32" t="s">
        <v>189</v>
      </c>
      <c r="E34" s="26" t="s">
        <v>26</v>
      </c>
      <c r="F34" s="27">
        <f>380.5402</f>
        <v>380.54020000000003</v>
      </c>
      <c r="G34" s="28">
        <v>0</v>
      </c>
      <c r="H34" s="29">
        <f>TRUNC(G34*(1+$E$214),2)</f>
        <v>0</v>
      </c>
      <c r="I34" s="29">
        <f t="shared" si="5"/>
        <v>0</v>
      </c>
      <c r="J34" s="29">
        <f t="shared" si="6"/>
        <v>0</v>
      </c>
      <c r="K34" s="162" t="e">
        <f t="shared" si="4"/>
        <v>#DIV/0!</v>
      </c>
    </row>
    <row r="35" spans="1:11" ht="22.5" x14ac:dyDescent="0.2">
      <c r="A35" s="128" t="s">
        <v>240</v>
      </c>
      <c r="B35" s="20">
        <v>96546</v>
      </c>
      <c r="C35" s="20" t="s">
        <v>157</v>
      </c>
      <c r="D35" s="32" t="s">
        <v>190</v>
      </c>
      <c r="E35" s="26" t="s">
        <v>26</v>
      </c>
      <c r="F35" s="27">
        <f>600.34+4.32</f>
        <v>604.66000000000008</v>
      </c>
      <c r="G35" s="28">
        <v>0</v>
      </c>
      <c r="H35" s="29">
        <f>TRUNC(G35*(1+$E$214),2)</f>
        <v>0</v>
      </c>
      <c r="I35" s="29">
        <f t="shared" ref="I35" si="7">F35*H35</f>
        <v>0</v>
      </c>
      <c r="J35" s="29">
        <f t="shared" si="6"/>
        <v>0</v>
      </c>
      <c r="K35" s="162" t="e">
        <f t="shared" si="4"/>
        <v>#DIV/0!</v>
      </c>
    </row>
    <row r="36" spans="1:11" ht="24.75" customHeight="1" x14ac:dyDescent="0.2">
      <c r="A36" s="128" t="s">
        <v>241</v>
      </c>
      <c r="B36" s="20">
        <v>96547</v>
      </c>
      <c r="C36" s="20" t="s">
        <v>157</v>
      </c>
      <c r="D36" s="36" t="s">
        <v>199</v>
      </c>
      <c r="E36" s="26" t="s">
        <v>26</v>
      </c>
      <c r="F36" s="27">
        <v>380.65030000000002</v>
      </c>
      <c r="G36" s="28">
        <v>0</v>
      </c>
      <c r="H36" s="29">
        <f>TRUNC(G36*(1+$E$214),2)</f>
        <v>0</v>
      </c>
      <c r="I36" s="29">
        <f>F36*H36</f>
        <v>0</v>
      </c>
      <c r="J36" s="29">
        <f t="shared" si="6"/>
        <v>0</v>
      </c>
      <c r="K36" s="162" t="e">
        <f t="shared" si="4"/>
        <v>#DIV/0!</v>
      </c>
    </row>
    <row r="37" spans="1:11" s="130" customFormat="1" ht="22.5" customHeight="1" x14ac:dyDescent="0.2">
      <c r="A37" s="146" t="s">
        <v>242</v>
      </c>
      <c r="B37" s="132">
        <v>96548</v>
      </c>
      <c r="C37" s="132" t="s">
        <v>157</v>
      </c>
      <c r="D37" s="133" t="s">
        <v>200</v>
      </c>
      <c r="E37" s="139" t="s">
        <v>26</v>
      </c>
      <c r="F37" s="135">
        <v>144.56</v>
      </c>
      <c r="G37" s="136">
        <v>0</v>
      </c>
      <c r="H37" s="137">
        <v>0</v>
      </c>
      <c r="I37" s="129">
        <f>F37*H37</f>
        <v>0</v>
      </c>
      <c r="J37" s="29">
        <f t="shared" si="6"/>
        <v>0</v>
      </c>
      <c r="K37" s="162" t="e">
        <f t="shared" si="4"/>
        <v>#DIV/0!</v>
      </c>
    </row>
    <row r="38" spans="1:11" ht="33.75" x14ac:dyDescent="0.2">
      <c r="A38" s="128" t="s">
        <v>243</v>
      </c>
      <c r="B38" s="20">
        <v>1527</v>
      </c>
      <c r="C38" s="20" t="s">
        <v>158</v>
      </c>
      <c r="D38" s="36" t="s">
        <v>188</v>
      </c>
      <c r="E38" s="26" t="s">
        <v>23</v>
      </c>
      <c r="F38" s="27">
        <f>12.32</f>
        <v>12.32</v>
      </c>
      <c r="G38" s="28">
        <v>0</v>
      </c>
      <c r="H38" s="29">
        <f>TRUNC(G38*(1+$E$214),2)</f>
        <v>0</v>
      </c>
      <c r="I38" s="29">
        <f t="shared" ref="I38:I39" si="8">F38*H38</f>
        <v>0</v>
      </c>
      <c r="J38" s="29">
        <f t="shared" si="6"/>
        <v>0</v>
      </c>
      <c r="K38" s="162" t="e">
        <f t="shared" si="4"/>
        <v>#DIV/0!</v>
      </c>
    </row>
    <row r="39" spans="1:11" s="130" customFormat="1" ht="22.5" x14ac:dyDescent="0.2">
      <c r="A39" s="146" t="s">
        <v>244</v>
      </c>
      <c r="B39" s="140">
        <v>92874</v>
      </c>
      <c r="C39" s="140" t="s">
        <v>157</v>
      </c>
      <c r="D39" s="133" t="s">
        <v>360</v>
      </c>
      <c r="E39" s="141" t="s">
        <v>23</v>
      </c>
      <c r="F39" s="142">
        <f>F38</f>
        <v>12.32</v>
      </c>
      <c r="G39" s="143">
        <v>0</v>
      </c>
      <c r="H39" s="148">
        <f>TRUNC(G39*(1+$E$214),2)</f>
        <v>0</v>
      </c>
      <c r="I39" s="137">
        <f t="shared" si="8"/>
        <v>0</v>
      </c>
      <c r="J39" s="137">
        <f t="shared" si="6"/>
        <v>0</v>
      </c>
      <c r="K39" s="162" t="e">
        <f t="shared" si="4"/>
        <v>#DIV/0!</v>
      </c>
    </row>
    <row r="40" spans="1:11" ht="22.5" x14ac:dyDescent="0.2">
      <c r="A40" s="128" t="s">
        <v>359</v>
      </c>
      <c r="B40" s="122">
        <v>98557</v>
      </c>
      <c r="C40" s="122" t="s">
        <v>157</v>
      </c>
      <c r="D40" s="30" t="s">
        <v>27</v>
      </c>
      <c r="E40" s="123" t="s">
        <v>19</v>
      </c>
      <c r="F40" s="124">
        <v>18.060099999999998</v>
      </c>
      <c r="G40" s="125">
        <v>0</v>
      </c>
      <c r="H40" s="126">
        <f>TRUNC(G40*(1+$E$214),2)</f>
        <v>0</v>
      </c>
      <c r="I40" s="29">
        <f t="shared" si="2"/>
        <v>0</v>
      </c>
      <c r="J40" s="29">
        <f t="shared" si="6"/>
        <v>0</v>
      </c>
      <c r="K40" s="162" t="e">
        <f t="shared" si="4"/>
        <v>#DIV/0!</v>
      </c>
    </row>
    <row r="41" spans="1:11" x14ac:dyDescent="0.2">
      <c r="A41" s="127"/>
      <c r="B41" s="173" t="s">
        <v>20</v>
      </c>
      <c r="C41" s="173"/>
      <c r="D41" s="173"/>
      <c r="E41" s="173"/>
      <c r="F41" s="173"/>
      <c r="G41" s="173"/>
      <c r="H41" s="173"/>
      <c r="I41" s="29"/>
      <c r="J41" s="121">
        <f>SUM(J29:J40)</f>
        <v>0</v>
      </c>
      <c r="K41" s="162" t="e">
        <f t="shared" si="4"/>
        <v>#DIV/0!</v>
      </c>
    </row>
    <row r="42" spans="1:11" x14ac:dyDescent="0.2">
      <c r="A42" s="128">
        <v>5</v>
      </c>
      <c r="B42" s="20"/>
      <c r="C42" s="20"/>
      <c r="D42" s="168" t="s">
        <v>219</v>
      </c>
      <c r="E42" s="168"/>
      <c r="F42" s="168"/>
      <c r="G42" s="168"/>
      <c r="H42" s="168"/>
      <c r="I42" s="168"/>
      <c r="J42" s="168"/>
      <c r="K42" s="162"/>
    </row>
    <row r="43" spans="1:11" ht="33.75" x14ac:dyDescent="0.2">
      <c r="A43" s="128" t="s">
        <v>245</v>
      </c>
      <c r="B43" s="20">
        <v>101173</v>
      </c>
      <c r="C43" s="20" t="s">
        <v>157</v>
      </c>
      <c r="D43" s="36" t="s">
        <v>185</v>
      </c>
      <c r="E43" s="34" t="s">
        <v>18</v>
      </c>
      <c r="F43" s="27">
        <v>90</v>
      </c>
      <c r="G43" s="28">
        <v>0</v>
      </c>
      <c r="H43" s="29">
        <v>0</v>
      </c>
      <c r="I43" s="29">
        <f t="shared" ref="I43:I46" si="9">F43*H43</f>
        <v>0</v>
      </c>
      <c r="J43" s="29">
        <f>H43*F43</f>
        <v>0</v>
      </c>
      <c r="K43" s="162" t="e">
        <f t="shared" ref="K43:K49" si="10">J43/$J$198</f>
        <v>#DIV/0!</v>
      </c>
    </row>
    <row r="44" spans="1:11" ht="22.5" x14ac:dyDescent="0.2">
      <c r="A44" s="128" t="s">
        <v>246</v>
      </c>
      <c r="B44" s="20">
        <v>96543</v>
      </c>
      <c r="C44" s="20" t="s">
        <v>157</v>
      </c>
      <c r="D44" s="32" t="s">
        <v>186</v>
      </c>
      <c r="E44" s="26" t="s">
        <v>26</v>
      </c>
      <c r="F44" s="27">
        <v>89.260099999999994</v>
      </c>
      <c r="G44" s="28">
        <v>0</v>
      </c>
      <c r="H44" s="29">
        <f>TRUNC(G44*(1+$E$214),2)</f>
        <v>0</v>
      </c>
      <c r="I44" s="29">
        <f t="shared" si="9"/>
        <v>0</v>
      </c>
      <c r="J44" s="29">
        <f t="shared" ref="J44:J48" si="11">H44*F44</f>
        <v>0</v>
      </c>
      <c r="K44" s="162" t="e">
        <f t="shared" si="10"/>
        <v>#DIV/0!</v>
      </c>
    </row>
    <row r="45" spans="1:11" ht="22.5" x14ac:dyDescent="0.2">
      <c r="A45" s="128" t="s">
        <v>247</v>
      </c>
      <c r="B45" s="20">
        <v>96545</v>
      </c>
      <c r="C45" s="20" t="s">
        <v>157</v>
      </c>
      <c r="D45" s="32" t="s">
        <v>187</v>
      </c>
      <c r="E45" s="26" t="s">
        <v>26</v>
      </c>
      <c r="F45" s="27">
        <v>218.67</v>
      </c>
      <c r="G45" s="28">
        <v>0</v>
      </c>
      <c r="H45" s="29">
        <f>TRUNC(G45*(1+$E$214),2)</f>
        <v>0</v>
      </c>
      <c r="I45" s="29">
        <f t="shared" si="9"/>
        <v>0</v>
      </c>
      <c r="J45" s="29">
        <f t="shared" si="11"/>
        <v>0</v>
      </c>
      <c r="K45" s="162" t="e">
        <f t="shared" si="10"/>
        <v>#DIV/0!</v>
      </c>
    </row>
    <row r="46" spans="1:11" ht="22.5" x14ac:dyDescent="0.2">
      <c r="A46" s="128" t="s">
        <v>248</v>
      </c>
      <c r="B46" s="20">
        <v>92270</v>
      </c>
      <c r="C46" s="20" t="s">
        <v>157</v>
      </c>
      <c r="D46" s="36" t="s">
        <v>191</v>
      </c>
      <c r="E46" s="34" t="s">
        <v>19</v>
      </c>
      <c r="F46" s="27">
        <v>55.36</v>
      </c>
      <c r="G46" s="28">
        <v>0</v>
      </c>
      <c r="H46" s="29">
        <f>TRUNC(G46*(1+$E$214),2)</f>
        <v>0</v>
      </c>
      <c r="I46" s="29">
        <f t="shared" si="9"/>
        <v>0</v>
      </c>
      <c r="J46" s="29">
        <f t="shared" si="11"/>
        <v>0</v>
      </c>
      <c r="K46" s="162" t="e">
        <f t="shared" si="10"/>
        <v>#DIV/0!</v>
      </c>
    </row>
    <row r="47" spans="1:11" ht="33.75" x14ac:dyDescent="0.2">
      <c r="A47" s="128" t="s">
        <v>249</v>
      </c>
      <c r="B47" s="20">
        <v>1527</v>
      </c>
      <c r="C47" s="20" t="s">
        <v>158</v>
      </c>
      <c r="D47" s="36" t="s">
        <v>188</v>
      </c>
      <c r="E47" s="26" t="s">
        <v>23</v>
      </c>
      <c r="F47" s="27">
        <v>4.1500000000000004</v>
      </c>
      <c r="G47" s="28">
        <v>0</v>
      </c>
      <c r="H47" s="29">
        <f>TRUNC(G47*(1+$E$214),2)</f>
        <v>0</v>
      </c>
      <c r="I47" s="29">
        <f t="shared" ref="I47:I48" si="12">F47*H47</f>
        <v>0</v>
      </c>
      <c r="J47" s="29">
        <f t="shared" si="11"/>
        <v>0</v>
      </c>
      <c r="K47" s="162" t="e">
        <f t="shared" si="10"/>
        <v>#DIV/0!</v>
      </c>
    </row>
    <row r="48" spans="1:11" ht="22.5" x14ac:dyDescent="0.2">
      <c r="A48" s="128" t="s">
        <v>361</v>
      </c>
      <c r="B48" s="140">
        <v>92874</v>
      </c>
      <c r="C48" s="140" t="s">
        <v>157</v>
      </c>
      <c r="D48" s="133" t="s">
        <v>360</v>
      </c>
      <c r="E48" s="141" t="s">
        <v>23</v>
      </c>
      <c r="F48" s="142">
        <f>F47</f>
        <v>4.1500000000000004</v>
      </c>
      <c r="G48" s="143">
        <v>0</v>
      </c>
      <c r="H48" s="137">
        <f>TRUNC(G48*(1+$E$214),2)</f>
        <v>0</v>
      </c>
      <c r="I48" s="129">
        <f t="shared" si="12"/>
        <v>0</v>
      </c>
      <c r="J48" s="29">
        <f t="shared" si="11"/>
        <v>0</v>
      </c>
      <c r="K48" s="162" t="e">
        <f t="shared" si="10"/>
        <v>#DIV/0!</v>
      </c>
    </row>
    <row r="49" spans="1:11" ht="12.75" customHeight="1" x14ac:dyDescent="0.2">
      <c r="A49" s="127"/>
      <c r="B49" s="167" t="s">
        <v>20</v>
      </c>
      <c r="C49" s="167"/>
      <c r="D49" s="167"/>
      <c r="E49" s="167"/>
      <c r="F49" s="167"/>
      <c r="G49" s="167"/>
      <c r="H49" s="167"/>
      <c r="I49" s="31">
        <f>SUM(I24:I47)</f>
        <v>0</v>
      </c>
      <c r="J49" s="31">
        <f>SUM(J43:J48)</f>
        <v>0</v>
      </c>
      <c r="K49" s="162" t="e">
        <f t="shared" si="10"/>
        <v>#DIV/0!</v>
      </c>
    </row>
    <row r="50" spans="1:11" ht="12.75" customHeight="1" x14ac:dyDescent="0.2">
      <c r="A50" s="128">
        <v>6</v>
      </c>
      <c r="B50" s="20"/>
      <c r="C50" s="20"/>
      <c r="D50" s="168" t="s">
        <v>220</v>
      </c>
      <c r="E50" s="168"/>
      <c r="F50" s="168"/>
      <c r="G50" s="168"/>
      <c r="H50" s="168"/>
      <c r="I50" s="168"/>
      <c r="J50" s="168"/>
      <c r="K50" s="162"/>
    </row>
    <row r="51" spans="1:11" ht="22.5" x14ac:dyDescent="0.2">
      <c r="A51" s="128" t="s">
        <v>250</v>
      </c>
      <c r="B51" s="24" t="s">
        <v>171</v>
      </c>
      <c r="C51" s="24" t="s">
        <v>172</v>
      </c>
      <c r="D51" s="30" t="s">
        <v>36</v>
      </c>
      <c r="E51" s="26" t="s">
        <v>37</v>
      </c>
      <c r="F51" s="27">
        <v>6879.75</v>
      </c>
      <c r="G51" s="28">
        <v>0</v>
      </c>
      <c r="H51" s="29">
        <v>0</v>
      </c>
      <c r="I51" s="29">
        <f t="shared" ref="I51" si="13">F51*H51</f>
        <v>0</v>
      </c>
      <c r="J51" s="29">
        <f>H51*F51</f>
        <v>0</v>
      </c>
      <c r="K51" s="162" t="e">
        <f>J51/$J$198</f>
        <v>#DIV/0!</v>
      </c>
    </row>
    <row r="52" spans="1:11" ht="45" x14ac:dyDescent="0.2">
      <c r="A52" s="128" t="s">
        <v>251</v>
      </c>
      <c r="B52" s="24">
        <v>100723</v>
      </c>
      <c r="C52" s="24" t="s">
        <v>157</v>
      </c>
      <c r="D52" s="36" t="s">
        <v>173</v>
      </c>
      <c r="E52" s="26" t="s">
        <v>19</v>
      </c>
      <c r="F52" s="27">
        <v>958.28</v>
      </c>
      <c r="G52" s="110">
        <v>0</v>
      </c>
      <c r="H52" s="29">
        <f>TRUNC(G52*(1+$E$214),2)</f>
        <v>0</v>
      </c>
      <c r="I52" s="29">
        <f>F52*H52</f>
        <v>0</v>
      </c>
      <c r="J52" s="29">
        <f>H52*F52</f>
        <v>0</v>
      </c>
      <c r="K52" s="162" t="e">
        <f>J52/$J$198</f>
        <v>#DIV/0!</v>
      </c>
    </row>
    <row r="53" spans="1:11" x14ac:dyDescent="0.2">
      <c r="A53" s="127"/>
      <c r="B53" s="167" t="s">
        <v>20</v>
      </c>
      <c r="C53" s="167"/>
      <c r="D53" s="167"/>
      <c r="E53" s="167"/>
      <c r="F53" s="167"/>
      <c r="G53" s="167"/>
      <c r="H53" s="167"/>
      <c r="I53" s="31">
        <f>SUM(I28:I52)</f>
        <v>0</v>
      </c>
      <c r="J53" s="31">
        <f>SUM(J51:J52)</f>
        <v>0</v>
      </c>
      <c r="K53" s="162" t="e">
        <f>J53/$J$198</f>
        <v>#DIV/0!</v>
      </c>
    </row>
    <row r="54" spans="1:11" x14ac:dyDescent="0.2">
      <c r="A54" s="128">
        <v>7</v>
      </c>
      <c r="B54" s="20"/>
      <c r="C54" s="20"/>
      <c r="D54" s="168" t="s">
        <v>221</v>
      </c>
      <c r="E54" s="168"/>
      <c r="F54" s="168"/>
      <c r="G54" s="168"/>
      <c r="H54" s="168"/>
      <c r="I54" s="168"/>
      <c r="J54" s="168"/>
      <c r="K54" s="162"/>
    </row>
    <row r="55" spans="1:11" ht="22.5" x14ac:dyDescent="0.2">
      <c r="A55" s="128" t="s">
        <v>43</v>
      </c>
      <c r="B55" s="20">
        <v>92269</v>
      </c>
      <c r="C55" s="20" t="s">
        <v>157</v>
      </c>
      <c r="D55" s="36" t="s">
        <v>192</v>
      </c>
      <c r="E55" s="26" t="s">
        <v>19</v>
      </c>
      <c r="F55" s="27">
        <v>48.1</v>
      </c>
      <c r="G55" s="28">
        <v>0</v>
      </c>
      <c r="H55" s="29">
        <v>0</v>
      </c>
      <c r="I55" s="29">
        <f>F55*H55</f>
        <v>0</v>
      </c>
      <c r="J55" s="29">
        <f>H55*F55</f>
        <v>0</v>
      </c>
      <c r="K55" s="162" t="e">
        <f t="shared" ref="K55:K66" si="14">J55/$J$198</f>
        <v>#DIV/0!</v>
      </c>
    </row>
    <row r="56" spans="1:11" ht="45" x14ac:dyDescent="0.2">
      <c r="A56" s="128" t="s">
        <v>51</v>
      </c>
      <c r="B56" s="20">
        <v>92775</v>
      </c>
      <c r="C56" s="20" t="s">
        <v>157</v>
      </c>
      <c r="D56" s="36" t="s">
        <v>193</v>
      </c>
      <c r="E56" s="26" t="s">
        <v>26</v>
      </c>
      <c r="F56" s="27">
        <f>66.14+8.17</f>
        <v>74.31</v>
      </c>
      <c r="G56" s="28">
        <v>0</v>
      </c>
      <c r="H56" s="29">
        <v>0</v>
      </c>
      <c r="I56" s="29">
        <f>F56*H56</f>
        <v>0</v>
      </c>
      <c r="J56" s="29">
        <f t="shared" ref="J56:J65" si="15">H56*F56</f>
        <v>0</v>
      </c>
      <c r="K56" s="162" t="e">
        <f t="shared" si="14"/>
        <v>#DIV/0!</v>
      </c>
    </row>
    <row r="57" spans="1:11" ht="45" x14ac:dyDescent="0.2">
      <c r="A57" s="128" t="s">
        <v>178</v>
      </c>
      <c r="B57" s="20">
        <v>92778</v>
      </c>
      <c r="C57" s="20" t="s">
        <v>157</v>
      </c>
      <c r="D57" s="36" t="s">
        <v>196</v>
      </c>
      <c r="E57" s="26" t="s">
        <v>26</v>
      </c>
      <c r="F57" s="27">
        <v>210.91</v>
      </c>
      <c r="G57" s="28">
        <v>0</v>
      </c>
      <c r="H57" s="29">
        <v>0</v>
      </c>
      <c r="I57" s="29">
        <f>F57*H57</f>
        <v>0</v>
      </c>
      <c r="J57" s="29">
        <f t="shared" si="15"/>
        <v>0</v>
      </c>
      <c r="K57" s="162" t="e">
        <f t="shared" si="14"/>
        <v>#DIV/0!</v>
      </c>
    </row>
    <row r="58" spans="1:11" ht="33.75" x14ac:dyDescent="0.2">
      <c r="A58" s="128" t="s">
        <v>252</v>
      </c>
      <c r="B58" s="20">
        <v>1527</v>
      </c>
      <c r="C58" s="20" t="s">
        <v>158</v>
      </c>
      <c r="D58" s="36" t="s">
        <v>188</v>
      </c>
      <c r="E58" s="26" t="s">
        <v>23</v>
      </c>
      <c r="F58" s="27">
        <v>2.02</v>
      </c>
      <c r="G58" s="28">
        <v>0</v>
      </c>
      <c r="H58" s="29">
        <f>TRUNC(G58*(1+$E$214),2)</f>
        <v>0</v>
      </c>
      <c r="I58" s="29">
        <f t="shared" ref="I58" si="16">F58*H58</f>
        <v>0</v>
      </c>
      <c r="J58" s="29">
        <f t="shared" si="15"/>
        <v>0</v>
      </c>
      <c r="K58" s="162" t="e">
        <f t="shared" si="14"/>
        <v>#DIV/0!</v>
      </c>
    </row>
    <row r="59" spans="1:11" ht="22.5" x14ac:dyDescent="0.2">
      <c r="A59" s="128" t="s">
        <v>253</v>
      </c>
      <c r="B59" s="20">
        <v>92270</v>
      </c>
      <c r="C59" s="20" t="s">
        <v>157</v>
      </c>
      <c r="D59" s="36" t="s">
        <v>191</v>
      </c>
      <c r="E59" s="34" t="s">
        <v>19</v>
      </c>
      <c r="F59" s="27">
        <f>28.39+7.92</f>
        <v>36.31</v>
      </c>
      <c r="G59" s="28">
        <v>0</v>
      </c>
      <c r="H59" s="29">
        <f>TRUNC(G59*(1+$E$214),2)</f>
        <v>0</v>
      </c>
      <c r="I59" s="29">
        <f t="shared" ref="I59" si="17">F59*H59</f>
        <v>0</v>
      </c>
      <c r="J59" s="29">
        <f t="shared" si="15"/>
        <v>0</v>
      </c>
      <c r="K59" s="162" t="e">
        <f t="shared" si="14"/>
        <v>#DIV/0!</v>
      </c>
    </row>
    <row r="60" spans="1:11" ht="45" x14ac:dyDescent="0.2">
      <c r="A60" s="128" t="s">
        <v>254</v>
      </c>
      <c r="B60" s="20">
        <v>92775</v>
      </c>
      <c r="C60" s="20" t="s">
        <v>157</v>
      </c>
      <c r="D60" s="36" t="s">
        <v>193</v>
      </c>
      <c r="E60" s="26" t="s">
        <v>26</v>
      </c>
      <c r="F60" s="27">
        <f>57.78</f>
        <v>57.78</v>
      </c>
      <c r="G60" s="28">
        <v>0</v>
      </c>
      <c r="H60" s="29">
        <f>TRUNC(G60*(1+$E$214),2)</f>
        <v>0</v>
      </c>
      <c r="I60" s="29">
        <f>F60*H60</f>
        <v>0</v>
      </c>
      <c r="J60" s="29">
        <f t="shared" si="15"/>
        <v>0</v>
      </c>
      <c r="K60" s="162" t="e">
        <f t="shared" si="14"/>
        <v>#DIV/0!</v>
      </c>
    </row>
    <row r="61" spans="1:11" ht="45" x14ac:dyDescent="0.2">
      <c r="A61" s="128" t="s">
        <v>255</v>
      </c>
      <c r="B61" s="20">
        <v>92776</v>
      </c>
      <c r="C61" s="20" t="s">
        <v>157</v>
      </c>
      <c r="D61" s="36" t="s">
        <v>194</v>
      </c>
      <c r="E61" s="26" t="s">
        <v>26</v>
      </c>
      <c r="F61" s="27">
        <v>3.6</v>
      </c>
      <c r="G61" s="28">
        <v>0</v>
      </c>
      <c r="H61" s="29">
        <f>TRUNC(G61*(1+$E$214),2)</f>
        <v>0</v>
      </c>
      <c r="I61" s="29">
        <f>F61*H61</f>
        <v>0</v>
      </c>
      <c r="J61" s="29">
        <f t="shared" si="15"/>
        <v>0</v>
      </c>
      <c r="K61" s="162" t="e">
        <f t="shared" si="14"/>
        <v>#DIV/0!</v>
      </c>
    </row>
    <row r="62" spans="1:11" ht="45" x14ac:dyDescent="0.2">
      <c r="A62" s="128" t="s">
        <v>256</v>
      </c>
      <c r="B62" s="20">
        <v>92777</v>
      </c>
      <c r="C62" s="20" t="s">
        <v>157</v>
      </c>
      <c r="D62" s="36" t="s">
        <v>195</v>
      </c>
      <c r="E62" s="26" t="s">
        <v>26</v>
      </c>
      <c r="F62" s="27">
        <f>82+28.75</f>
        <v>110.75</v>
      </c>
      <c r="G62" s="28">
        <v>0</v>
      </c>
      <c r="H62" s="29">
        <f>TRUNC(G62*(1+$E$214),2)</f>
        <v>0</v>
      </c>
      <c r="I62" s="29">
        <f>F62*H62</f>
        <v>0</v>
      </c>
      <c r="J62" s="29">
        <f t="shared" si="15"/>
        <v>0</v>
      </c>
      <c r="K62" s="162" t="e">
        <f t="shared" si="14"/>
        <v>#DIV/0!</v>
      </c>
    </row>
    <row r="63" spans="1:11" ht="45" x14ac:dyDescent="0.2">
      <c r="A63" s="128" t="s">
        <v>257</v>
      </c>
      <c r="B63" s="20">
        <v>92778</v>
      </c>
      <c r="C63" s="20" t="s">
        <v>157</v>
      </c>
      <c r="D63" s="36" t="s">
        <v>196</v>
      </c>
      <c r="E63" s="26" t="s">
        <v>26</v>
      </c>
      <c r="F63" s="27">
        <v>46.42</v>
      </c>
      <c r="G63" s="28">
        <v>0</v>
      </c>
      <c r="H63" s="29">
        <v>0</v>
      </c>
      <c r="I63" s="29">
        <f>F63*H63</f>
        <v>0</v>
      </c>
      <c r="J63" s="29">
        <f t="shared" si="15"/>
        <v>0</v>
      </c>
      <c r="K63" s="162" t="e">
        <f t="shared" si="14"/>
        <v>#DIV/0!</v>
      </c>
    </row>
    <row r="64" spans="1:11" ht="33.75" x14ac:dyDescent="0.2">
      <c r="A64" s="128" t="s">
        <v>258</v>
      </c>
      <c r="B64" s="20">
        <v>1527</v>
      </c>
      <c r="C64" s="20" t="s">
        <v>158</v>
      </c>
      <c r="D64" s="36" t="s">
        <v>188</v>
      </c>
      <c r="E64" s="26" t="s">
        <v>23</v>
      </c>
      <c r="F64" s="27">
        <f>3.19</f>
        <v>3.19</v>
      </c>
      <c r="G64" s="28">
        <v>0</v>
      </c>
      <c r="H64" s="29">
        <f>TRUNC(G64*(1+$E$214),2)</f>
        <v>0</v>
      </c>
      <c r="I64" s="29">
        <f t="shared" ref="I64:I65" si="18">F64*H64</f>
        <v>0</v>
      </c>
      <c r="J64" s="29">
        <f t="shared" si="15"/>
        <v>0</v>
      </c>
      <c r="K64" s="162" t="e">
        <f t="shared" si="14"/>
        <v>#DIV/0!</v>
      </c>
    </row>
    <row r="65" spans="1:11" ht="22.5" x14ac:dyDescent="0.2">
      <c r="A65" s="128" t="s">
        <v>363</v>
      </c>
      <c r="B65" s="140">
        <v>92874</v>
      </c>
      <c r="C65" s="140" t="s">
        <v>157</v>
      </c>
      <c r="D65" s="133" t="s">
        <v>360</v>
      </c>
      <c r="E65" s="141" t="s">
        <v>23</v>
      </c>
      <c r="F65" s="142">
        <v>5.21</v>
      </c>
      <c r="G65" s="143">
        <v>0</v>
      </c>
      <c r="H65" s="137">
        <f>TRUNC(G65*(1+$E$214),2)</f>
        <v>0</v>
      </c>
      <c r="I65" s="129">
        <f t="shared" si="18"/>
        <v>0</v>
      </c>
      <c r="J65" s="29">
        <f t="shared" si="15"/>
        <v>0</v>
      </c>
      <c r="K65" s="162" t="e">
        <f t="shared" si="14"/>
        <v>#DIV/0!</v>
      </c>
    </row>
    <row r="66" spans="1:11" x14ac:dyDescent="0.2">
      <c r="A66" s="127"/>
      <c r="B66" s="167" t="s">
        <v>20</v>
      </c>
      <c r="C66" s="167"/>
      <c r="D66" s="167"/>
      <c r="E66" s="167"/>
      <c r="F66" s="167"/>
      <c r="G66" s="167"/>
      <c r="H66" s="167"/>
      <c r="I66" s="31">
        <f>SUM(I42:I64)</f>
        <v>0</v>
      </c>
      <c r="J66" s="31">
        <f>SUM(J55:J65)</f>
        <v>0</v>
      </c>
      <c r="K66" s="162" t="e">
        <f t="shared" si="14"/>
        <v>#DIV/0!</v>
      </c>
    </row>
    <row r="67" spans="1:11" x14ac:dyDescent="0.2">
      <c r="A67" s="128">
        <v>8</v>
      </c>
      <c r="B67" s="20"/>
      <c r="C67" s="20"/>
      <c r="D67" s="168" t="s">
        <v>222</v>
      </c>
      <c r="E67" s="168"/>
      <c r="F67" s="168"/>
      <c r="G67" s="168"/>
      <c r="H67" s="168"/>
      <c r="I67" s="168"/>
      <c r="J67" s="168"/>
      <c r="K67" s="162"/>
    </row>
    <row r="68" spans="1:11" ht="22.5" x14ac:dyDescent="0.2">
      <c r="A68" s="128" t="s">
        <v>259</v>
      </c>
      <c r="B68" s="20">
        <v>92269</v>
      </c>
      <c r="C68" s="20" t="s">
        <v>157</v>
      </c>
      <c r="D68" s="36" t="s">
        <v>192</v>
      </c>
      <c r="E68" s="26" t="s">
        <v>19</v>
      </c>
      <c r="F68" s="27">
        <v>16.2</v>
      </c>
      <c r="G68" s="28">
        <v>0</v>
      </c>
      <c r="H68" s="29">
        <v>0</v>
      </c>
      <c r="I68" s="29">
        <f>F68*H68</f>
        <v>0</v>
      </c>
      <c r="J68" s="29">
        <f>H68*F68</f>
        <v>0</v>
      </c>
      <c r="K68" s="162" t="e">
        <f t="shared" ref="K68:K74" si="19">J68/$J$198</f>
        <v>#DIV/0!</v>
      </c>
    </row>
    <row r="69" spans="1:11" ht="50.25" customHeight="1" x14ac:dyDescent="0.2">
      <c r="A69" s="128" t="s">
        <v>260</v>
      </c>
      <c r="B69" s="20">
        <v>89454</v>
      </c>
      <c r="C69" s="20" t="s">
        <v>157</v>
      </c>
      <c r="D69" s="32" t="s">
        <v>197</v>
      </c>
      <c r="E69" s="26" t="s">
        <v>19</v>
      </c>
      <c r="F69" s="27">
        <v>78.64</v>
      </c>
      <c r="G69" s="28">
        <v>0</v>
      </c>
      <c r="H69" s="29">
        <v>0</v>
      </c>
      <c r="I69" s="29">
        <f t="shared" ref="I69" si="20">F69*H69</f>
        <v>0</v>
      </c>
      <c r="J69" s="29">
        <f t="shared" ref="J69:J73" si="21">H69*F69</f>
        <v>0</v>
      </c>
      <c r="K69" s="162" t="e">
        <f t="shared" si="19"/>
        <v>#DIV/0!</v>
      </c>
    </row>
    <row r="70" spans="1:11" ht="45" x14ac:dyDescent="0.2">
      <c r="A70" s="128" t="s">
        <v>261</v>
      </c>
      <c r="B70" s="20">
        <v>92775</v>
      </c>
      <c r="C70" s="20" t="s">
        <v>157</v>
      </c>
      <c r="D70" s="36" t="s">
        <v>193</v>
      </c>
      <c r="E70" s="26" t="s">
        <v>26</v>
      </c>
      <c r="F70" s="27">
        <v>23.28</v>
      </c>
      <c r="G70" s="28">
        <v>0</v>
      </c>
      <c r="H70" s="29">
        <f>TRUNC(G70*(1+$E$214),2)</f>
        <v>0</v>
      </c>
      <c r="I70" s="29">
        <f>F70*H70</f>
        <v>0</v>
      </c>
      <c r="J70" s="29">
        <f t="shared" si="21"/>
        <v>0</v>
      </c>
      <c r="K70" s="162" t="e">
        <f t="shared" si="19"/>
        <v>#DIV/0!</v>
      </c>
    </row>
    <row r="71" spans="1:11" ht="45" x14ac:dyDescent="0.2">
      <c r="A71" s="128" t="s">
        <v>262</v>
      </c>
      <c r="B71" s="20">
        <v>92777</v>
      </c>
      <c r="C71" s="20" t="s">
        <v>157</v>
      </c>
      <c r="D71" s="36" t="s">
        <v>195</v>
      </c>
      <c r="E71" s="26" t="s">
        <v>26</v>
      </c>
      <c r="F71" s="27">
        <v>230.68</v>
      </c>
      <c r="G71" s="28">
        <v>0</v>
      </c>
      <c r="H71" s="29">
        <f>TRUNC(G71*(1+$E$214),2)</f>
        <v>0</v>
      </c>
      <c r="I71" s="29">
        <f>F71*H71</f>
        <v>0</v>
      </c>
      <c r="J71" s="29">
        <f t="shared" si="21"/>
        <v>0</v>
      </c>
      <c r="K71" s="162" t="e">
        <f t="shared" si="19"/>
        <v>#DIV/0!</v>
      </c>
    </row>
    <row r="72" spans="1:11" ht="33.75" x14ac:dyDescent="0.2">
      <c r="A72" s="128" t="s">
        <v>263</v>
      </c>
      <c r="B72" s="20">
        <v>1527</v>
      </c>
      <c r="C72" s="20" t="s">
        <v>158</v>
      </c>
      <c r="D72" s="36" t="s">
        <v>188</v>
      </c>
      <c r="E72" s="26" t="s">
        <v>23</v>
      </c>
      <c r="F72" s="27">
        <v>6.11</v>
      </c>
      <c r="G72" s="28">
        <v>0</v>
      </c>
      <c r="H72" s="29">
        <f>TRUNC(G72*(1+$E$214),2)</f>
        <v>0</v>
      </c>
      <c r="I72" s="29">
        <f t="shared" ref="I72:I73" si="22">F72*H72</f>
        <v>0</v>
      </c>
      <c r="J72" s="29">
        <f t="shared" si="21"/>
        <v>0</v>
      </c>
      <c r="K72" s="162" t="e">
        <f t="shared" si="19"/>
        <v>#DIV/0!</v>
      </c>
    </row>
    <row r="73" spans="1:11" ht="22.5" x14ac:dyDescent="0.2">
      <c r="A73" s="128" t="s">
        <v>362</v>
      </c>
      <c r="B73" s="140">
        <v>92874</v>
      </c>
      <c r="C73" s="140" t="s">
        <v>157</v>
      </c>
      <c r="D73" s="133" t="s">
        <v>360</v>
      </c>
      <c r="E73" s="141" t="s">
        <v>23</v>
      </c>
      <c r="F73" s="142">
        <f>F72</f>
        <v>6.11</v>
      </c>
      <c r="G73" s="143">
        <v>0</v>
      </c>
      <c r="H73" s="137">
        <f>TRUNC(G73*(1+$E$214),2)</f>
        <v>0</v>
      </c>
      <c r="I73" s="137">
        <f t="shared" si="22"/>
        <v>0</v>
      </c>
      <c r="J73" s="137">
        <f t="shared" si="21"/>
        <v>0</v>
      </c>
      <c r="K73" s="162" t="e">
        <f t="shared" si="19"/>
        <v>#DIV/0!</v>
      </c>
    </row>
    <row r="74" spans="1:11" x14ac:dyDescent="0.2">
      <c r="A74" s="127"/>
      <c r="B74" s="167" t="s">
        <v>20</v>
      </c>
      <c r="C74" s="167"/>
      <c r="D74" s="167"/>
      <c r="E74" s="167"/>
      <c r="F74" s="167"/>
      <c r="G74" s="167"/>
      <c r="H74" s="167"/>
      <c r="I74" s="31">
        <f>SUM(I50:I72)</f>
        <v>0</v>
      </c>
      <c r="J74" s="31">
        <f>SUM(J68:J73)</f>
        <v>0</v>
      </c>
      <c r="K74" s="162" t="e">
        <f t="shared" si="19"/>
        <v>#DIV/0!</v>
      </c>
    </row>
    <row r="75" spans="1:11" x14ac:dyDescent="0.2">
      <c r="A75" s="128">
        <v>9</v>
      </c>
      <c r="B75" s="20"/>
      <c r="C75" s="20"/>
      <c r="D75" s="168" t="s">
        <v>358</v>
      </c>
      <c r="E75" s="168"/>
      <c r="F75" s="168"/>
      <c r="G75" s="168"/>
      <c r="H75" s="168"/>
      <c r="I75" s="168"/>
      <c r="J75" s="168"/>
      <c r="K75" s="162"/>
    </row>
    <row r="76" spans="1:11" ht="45" x14ac:dyDescent="0.2">
      <c r="A76" s="128" t="s">
        <v>82</v>
      </c>
      <c r="B76" s="20" t="s">
        <v>28</v>
      </c>
      <c r="C76" s="20" t="s">
        <v>157</v>
      </c>
      <c r="D76" s="33" t="s">
        <v>29</v>
      </c>
      <c r="E76" s="26" t="s">
        <v>19</v>
      </c>
      <c r="F76" s="27">
        <v>33.61</v>
      </c>
      <c r="G76" s="28">
        <v>0</v>
      </c>
      <c r="H76" s="29">
        <v>0</v>
      </c>
      <c r="I76" s="29">
        <f>F76*H76</f>
        <v>0</v>
      </c>
      <c r="J76" s="29">
        <f>H76*F76</f>
        <v>0</v>
      </c>
      <c r="K76" s="162" t="e">
        <f>J76/$J$198</f>
        <v>#DIV/0!</v>
      </c>
    </row>
    <row r="77" spans="1:11" ht="12.75" customHeight="1" x14ac:dyDescent="0.2">
      <c r="A77" s="127"/>
      <c r="B77" s="167" t="s">
        <v>20</v>
      </c>
      <c r="C77" s="167"/>
      <c r="D77" s="167"/>
      <c r="E77" s="167"/>
      <c r="F77" s="167"/>
      <c r="G77" s="167"/>
      <c r="H77" s="167"/>
      <c r="I77" s="31">
        <f>SUM(I51:I76)</f>
        <v>0</v>
      </c>
      <c r="J77" s="31">
        <f>SUM(J76)</f>
        <v>0</v>
      </c>
      <c r="K77" s="162" t="e">
        <f>J77/$J$198</f>
        <v>#DIV/0!</v>
      </c>
    </row>
    <row r="78" spans="1:11" ht="12.75" customHeight="1" x14ac:dyDescent="0.2">
      <c r="A78" s="128">
        <v>10</v>
      </c>
      <c r="B78" s="20"/>
      <c r="C78" s="20"/>
      <c r="D78" s="168" t="s">
        <v>223</v>
      </c>
      <c r="E78" s="168"/>
      <c r="F78" s="168"/>
      <c r="G78" s="168"/>
      <c r="H78" s="168"/>
      <c r="I78" s="168"/>
      <c r="J78" s="168"/>
      <c r="K78" s="162"/>
    </row>
    <row r="79" spans="1:11" ht="56.25" x14ac:dyDescent="0.2">
      <c r="A79" s="128" t="s">
        <v>264</v>
      </c>
      <c r="B79" s="20">
        <v>90112</v>
      </c>
      <c r="C79" s="20" t="s">
        <v>157</v>
      </c>
      <c r="D79" s="32" t="s">
        <v>30</v>
      </c>
      <c r="E79" s="26" t="s">
        <v>19</v>
      </c>
      <c r="F79" s="35">
        <v>420.56</v>
      </c>
      <c r="G79" s="28">
        <v>0</v>
      </c>
      <c r="H79" s="29">
        <f>TRUNC(G79*(1+$E$214),2)</f>
        <v>0</v>
      </c>
      <c r="I79" s="29">
        <f>F79*H79</f>
        <v>0</v>
      </c>
      <c r="J79" s="29">
        <f>H79*F79</f>
        <v>0</v>
      </c>
      <c r="K79" s="162" t="e">
        <f>J79/$J$198</f>
        <v>#DIV/0!</v>
      </c>
    </row>
    <row r="80" spans="1:11" x14ac:dyDescent="0.2">
      <c r="A80" s="127"/>
      <c r="B80" s="167" t="s">
        <v>20</v>
      </c>
      <c r="C80" s="167"/>
      <c r="D80" s="167"/>
      <c r="E80" s="167"/>
      <c r="F80" s="167"/>
      <c r="G80" s="167"/>
      <c r="H80" s="167"/>
      <c r="I80" s="31">
        <f>SUM(I54:I79)</f>
        <v>0</v>
      </c>
      <c r="J80" s="31">
        <f>SUM(J79)</f>
        <v>0</v>
      </c>
      <c r="K80" s="162" t="e">
        <f>J80/$J$198</f>
        <v>#DIV/0!</v>
      </c>
    </row>
    <row r="81" spans="1:11" x14ac:dyDescent="0.2">
      <c r="A81" s="128">
        <v>11</v>
      </c>
      <c r="B81" s="20"/>
      <c r="C81" s="20"/>
      <c r="D81" s="168" t="s">
        <v>224</v>
      </c>
      <c r="E81" s="168"/>
      <c r="F81" s="168"/>
      <c r="G81" s="168"/>
      <c r="H81" s="168"/>
      <c r="I81" s="168"/>
      <c r="J81" s="168"/>
      <c r="K81" s="162"/>
    </row>
    <row r="82" spans="1:11" ht="33.75" x14ac:dyDescent="0.2">
      <c r="A82" s="128" t="s">
        <v>265</v>
      </c>
      <c r="B82" s="20">
        <v>100701</v>
      </c>
      <c r="C82" s="20" t="s">
        <v>157</v>
      </c>
      <c r="D82" s="36" t="s">
        <v>31</v>
      </c>
      <c r="E82" s="26" t="s">
        <v>19</v>
      </c>
      <c r="F82" s="27">
        <v>7.14</v>
      </c>
      <c r="G82" s="28">
        <v>0</v>
      </c>
      <c r="H82" s="29">
        <f>TRUNC(G82*(1+$E$214),2)</f>
        <v>0</v>
      </c>
      <c r="I82" s="29">
        <f>F82*H82</f>
        <v>0</v>
      </c>
      <c r="J82" s="29">
        <f>H82*F82</f>
        <v>0</v>
      </c>
      <c r="K82" s="162" t="e">
        <f t="shared" ref="K82:K87" si="23">J82/$J$198</f>
        <v>#DIV/0!</v>
      </c>
    </row>
    <row r="83" spans="1:11" ht="56.25" x14ac:dyDescent="0.2">
      <c r="A83" s="128" t="s">
        <v>266</v>
      </c>
      <c r="B83" s="20">
        <v>91315</v>
      </c>
      <c r="C83" s="20" t="s">
        <v>157</v>
      </c>
      <c r="D83" s="32" t="s">
        <v>32</v>
      </c>
      <c r="E83" s="26" t="s">
        <v>33</v>
      </c>
      <c r="F83" s="27">
        <v>3</v>
      </c>
      <c r="G83" s="28">
        <v>0</v>
      </c>
      <c r="H83" s="29">
        <f>TRUNC(G83*(1+$E$214),2)</f>
        <v>0</v>
      </c>
      <c r="I83" s="29">
        <f>F83*H83</f>
        <v>0</v>
      </c>
      <c r="J83" s="29">
        <f t="shared" ref="J83:J86" si="24">H83*F83</f>
        <v>0</v>
      </c>
      <c r="K83" s="162" t="e">
        <f t="shared" si="23"/>
        <v>#DIV/0!</v>
      </c>
    </row>
    <row r="84" spans="1:11" ht="33.75" x14ac:dyDescent="0.2">
      <c r="A84" s="128" t="s">
        <v>267</v>
      </c>
      <c r="B84" s="24">
        <v>91341</v>
      </c>
      <c r="C84" s="20" t="s">
        <v>157</v>
      </c>
      <c r="D84" s="32" t="s">
        <v>34</v>
      </c>
      <c r="E84" s="26" t="s">
        <v>19</v>
      </c>
      <c r="F84" s="27">
        <v>1.86</v>
      </c>
      <c r="G84" s="28">
        <v>0</v>
      </c>
      <c r="H84" s="29">
        <v>0</v>
      </c>
      <c r="I84" s="29">
        <f>F84*H84</f>
        <v>0</v>
      </c>
      <c r="J84" s="29">
        <f t="shared" si="24"/>
        <v>0</v>
      </c>
      <c r="K84" s="162" t="e">
        <f t="shared" si="23"/>
        <v>#DIV/0!</v>
      </c>
    </row>
    <row r="85" spans="1:11" ht="22.5" x14ac:dyDescent="0.2">
      <c r="A85" s="128" t="s">
        <v>268</v>
      </c>
      <c r="B85" s="20">
        <v>94559</v>
      </c>
      <c r="C85" s="20" t="s">
        <v>157</v>
      </c>
      <c r="D85" s="32" t="s">
        <v>35</v>
      </c>
      <c r="E85" s="26" t="s">
        <v>19</v>
      </c>
      <c r="F85" s="27">
        <v>26.8</v>
      </c>
      <c r="G85" s="28">
        <v>0</v>
      </c>
      <c r="H85" s="29">
        <v>0</v>
      </c>
      <c r="I85" s="29">
        <f>F85*H85</f>
        <v>0</v>
      </c>
      <c r="J85" s="29">
        <f t="shared" si="24"/>
        <v>0</v>
      </c>
      <c r="K85" s="162" t="e">
        <f t="shared" si="23"/>
        <v>#DIV/0!</v>
      </c>
    </row>
    <row r="86" spans="1:11" ht="33.75" x14ac:dyDescent="0.2">
      <c r="A86" s="128" t="s">
        <v>349</v>
      </c>
      <c r="B86" s="20" t="s">
        <v>61</v>
      </c>
      <c r="C86" s="20" t="s">
        <v>157</v>
      </c>
      <c r="D86" s="32" t="s">
        <v>62</v>
      </c>
      <c r="E86" s="34" t="s">
        <v>19</v>
      </c>
      <c r="F86" s="27">
        <v>5.22</v>
      </c>
      <c r="G86" s="28">
        <v>0</v>
      </c>
      <c r="H86" s="29">
        <f>TRUNC(G86*(1+$E$214),2)</f>
        <v>0</v>
      </c>
      <c r="I86" s="29">
        <f t="shared" ref="I86" si="25">F86*H86</f>
        <v>0</v>
      </c>
      <c r="J86" s="29">
        <f t="shared" si="24"/>
        <v>0</v>
      </c>
      <c r="K86" s="162" t="e">
        <f t="shared" si="23"/>
        <v>#DIV/0!</v>
      </c>
    </row>
    <row r="87" spans="1:11" ht="12.75" customHeight="1" x14ac:dyDescent="0.2">
      <c r="A87" s="127"/>
      <c r="B87" s="167" t="s">
        <v>20</v>
      </c>
      <c r="C87" s="167"/>
      <c r="D87" s="167"/>
      <c r="E87" s="167"/>
      <c r="F87" s="167"/>
      <c r="G87" s="167"/>
      <c r="H87" s="167"/>
      <c r="I87" s="31">
        <f>SUM(I79:I85)</f>
        <v>0</v>
      </c>
      <c r="J87" s="31">
        <f>SUM(J82:J86)</f>
        <v>0</v>
      </c>
      <c r="K87" s="162" t="e">
        <f t="shared" si="23"/>
        <v>#DIV/0!</v>
      </c>
    </row>
    <row r="88" spans="1:11" ht="12.75" customHeight="1" x14ac:dyDescent="0.2">
      <c r="A88" s="128">
        <v>12</v>
      </c>
      <c r="B88" s="20"/>
      <c r="C88" s="20"/>
      <c r="D88" s="168" t="s">
        <v>225</v>
      </c>
      <c r="E88" s="168"/>
      <c r="F88" s="168"/>
      <c r="G88" s="168"/>
      <c r="H88" s="168"/>
      <c r="I88" s="168"/>
      <c r="J88" s="168"/>
      <c r="K88" s="162"/>
    </row>
    <row r="89" spans="1:11" ht="22.5" x14ac:dyDescent="0.2">
      <c r="A89" s="128" t="s">
        <v>269</v>
      </c>
      <c r="B89" s="20">
        <v>94213</v>
      </c>
      <c r="C89" s="20" t="s">
        <v>157</v>
      </c>
      <c r="D89" s="32" t="s">
        <v>38</v>
      </c>
      <c r="E89" s="26" t="s">
        <v>19</v>
      </c>
      <c r="F89" s="27">
        <v>507</v>
      </c>
      <c r="G89" s="28">
        <v>0</v>
      </c>
      <c r="H89" s="29">
        <f>TRUNC(G89*(1+$E$214),2)</f>
        <v>0</v>
      </c>
      <c r="I89" s="29">
        <f t="shared" ref="I89:I93" si="26">F89*H89</f>
        <v>0</v>
      </c>
      <c r="J89" s="29">
        <f>H89*F89</f>
        <v>0</v>
      </c>
      <c r="K89" s="162" t="e">
        <f t="shared" ref="K89:K94" si="27">J89/$J$198</f>
        <v>#DIV/0!</v>
      </c>
    </row>
    <row r="90" spans="1:11" ht="45" x14ac:dyDescent="0.2">
      <c r="A90" s="128" t="s">
        <v>270</v>
      </c>
      <c r="B90" s="20">
        <v>94207</v>
      </c>
      <c r="C90" s="20" t="s">
        <v>157</v>
      </c>
      <c r="D90" s="32" t="s">
        <v>40</v>
      </c>
      <c r="E90" s="26" t="s">
        <v>19</v>
      </c>
      <c r="F90" s="27">
        <v>25.290099999999999</v>
      </c>
      <c r="G90" s="28">
        <v>0</v>
      </c>
      <c r="H90" s="29">
        <v>0</v>
      </c>
      <c r="I90" s="29">
        <f t="shared" si="26"/>
        <v>0</v>
      </c>
      <c r="J90" s="29">
        <f t="shared" ref="J90:J93" si="28">H90*F90</f>
        <v>0</v>
      </c>
      <c r="K90" s="162" t="e">
        <f t="shared" si="27"/>
        <v>#DIV/0!</v>
      </c>
    </row>
    <row r="91" spans="1:11" ht="45" x14ac:dyDescent="0.2">
      <c r="A91" s="128" t="s">
        <v>271</v>
      </c>
      <c r="B91" s="20">
        <v>92580</v>
      </c>
      <c r="C91" s="20" t="s">
        <v>157</v>
      </c>
      <c r="D91" s="32" t="s">
        <v>41</v>
      </c>
      <c r="E91" s="26" t="s">
        <v>19</v>
      </c>
      <c r="F91" s="27">
        <v>25.290099999999999</v>
      </c>
      <c r="G91" s="28">
        <v>0</v>
      </c>
      <c r="H91" s="29">
        <v>0</v>
      </c>
      <c r="I91" s="29">
        <f t="shared" si="26"/>
        <v>0</v>
      </c>
      <c r="J91" s="29">
        <f t="shared" si="28"/>
        <v>0</v>
      </c>
      <c r="K91" s="162" t="e">
        <f t="shared" si="27"/>
        <v>#DIV/0!</v>
      </c>
    </row>
    <row r="92" spans="1:11" ht="45" x14ac:dyDescent="0.2">
      <c r="A92" s="128" t="s">
        <v>272</v>
      </c>
      <c r="B92" s="20">
        <v>92608</v>
      </c>
      <c r="C92" s="20" t="s">
        <v>157</v>
      </c>
      <c r="D92" s="32" t="s">
        <v>42</v>
      </c>
      <c r="E92" s="26" t="s">
        <v>33</v>
      </c>
      <c r="F92" s="27">
        <v>6</v>
      </c>
      <c r="G92" s="28">
        <v>0</v>
      </c>
      <c r="H92" s="29">
        <v>0</v>
      </c>
      <c r="I92" s="29">
        <f t="shared" si="26"/>
        <v>0</v>
      </c>
      <c r="J92" s="29">
        <f t="shared" si="28"/>
        <v>0</v>
      </c>
      <c r="K92" s="162" t="e">
        <f t="shared" si="27"/>
        <v>#DIV/0!</v>
      </c>
    </row>
    <row r="93" spans="1:11" ht="33.75" x14ac:dyDescent="0.2">
      <c r="A93" s="128" t="s">
        <v>273</v>
      </c>
      <c r="B93" s="20">
        <v>96485</v>
      </c>
      <c r="C93" s="20" t="s">
        <v>157</v>
      </c>
      <c r="D93" s="32" t="s">
        <v>174</v>
      </c>
      <c r="E93" s="26" t="s">
        <v>19</v>
      </c>
      <c r="F93" s="27">
        <v>25.290099999999999</v>
      </c>
      <c r="G93" s="28">
        <v>0</v>
      </c>
      <c r="H93" s="29">
        <v>0</v>
      </c>
      <c r="I93" s="29">
        <f t="shared" si="26"/>
        <v>0</v>
      </c>
      <c r="J93" s="29">
        <f t="shared" si="28"/>
        <v>0</v>
      </c>
      <c r="K93" s="162" t="e">
        <f t="shared" si="27"/>
        <v>#DIV/0!</v>
      </c>
    </row>
    <row r="94" spans="1:11" ht="12.75" customHeight="1" x14ac:dyDescent="0.2">
      <c r="A94" s="127"/>
      <c r="B94" s="167" t="s">
        <v>20</v>
      </c>
      <c r="C94" s="167"/>
      <c r="D94" s="167"/>
      <c r="E94" s="167"/>
      <c r="F94" s="167"/>
      <c r="G94" s="167"/>
      <c r="H94" s="167"/>
      <c r="I94" s="31">
        <f>SUM(I89:I93)</f>
        <v>0</v>
      </c>
      <c r="J94" s="31">
        <f>SUM(J89:J93)</f>
        <v>0</v>
      </c>
      <c r="K94" s="162" t="e">
        <f t="shared" si="27"/>
        <v>#DIV/0!</v>
      </c>
    </row>
    <row r="95" spans="1:11" ht="12.75" customHeight="1" x14ac:dyDescent="0.2">
      <c r="A95" s="128">
        <v>13</v>
      </c>
      <c r="B95" s="20"/>
      <c r="C95" s="20"/>
      <c r="D95" s="120" t="s">
        <v>226</v>
      </c>
      <c r="E95" s="120"/>
      <c r="F95" s="120"/>
      <c r="G95" s="120"/>
      <c r="H95" s="120"/>
      <c r="I95" s="120"/>
      <c r="J95" s="120"/>
      <c r="K95" s="162"/>
    </row>
    <row r="96" spans="1:11" ht="56.25" x14ac:dyDescent="0.2">
      <c r="A96" s="128" t="s">
        <v>274</v>
      </c>
      <c r="B96" s="20">
        <v>91785</v>
      </c>
      <c r="C96" s="20" t="s">
        <v>157</v>
      </c>
      <c r="D96" s="33" t="s">
        <v>44</v>
      </c>
      <c r="E96" s="34" t="s">
        <v>18</v>
      </c>
      <c r="F96" s="27">
        <v>40</v>
      </c>
      <c r="G96" s="28">
        <v>0</v>
      </c>
      <c r="H96" s="29">
        <v>0</v>
      </c>
      <c r="I96" s="29">
        <f t="shared" ref="I96:I104" si="29">F96*H96</f>
        <v>0</v>
      </c>
      <c r="J96" s="29">
        <f>H96*F96</f>
        <v>0</v>
      </c>
      <c r="K96" s="162" t="e">
        <f t="shared" ref="K96:K105" si="30">J96/$J$198</f>
        <v>#DIV/0!</v>
      </c>
    </row>
    <row r="97" spans="1:14" ht="45" x14ac:dyDescent="0.2">
      <c r="A97" s="128" t="s">
        <v>275</v>
      </c>
      <c r="B97" s="20">
        <v>91788</v>
      </c>
      <c r="C97" s="20" t="s">
        <v>157</v>
      </c>
      <c r="D97" s="32" t="s">
        <v>45</v>
      </c>
      <c r="E97" s="34" t="s">
        <v>18</v>
      </c>
      <c r="F97" s="27">
        <v>70</v>
      </c>
      <c r="G97" s="28">
        <v>0</v>
      </c>
      <c r="H97" s="29">
        <v>0</v>
      </c>
      <c r="I97" s="29">
        <f t="shared" si="29"/>
        <v>0</v>
      </c>
      <c r="J97" s="29">
        <f t="shared" ref="J97:J104" si="31">H97*F97</f>
        <v>0</v>
      </c>
      <c r="K97" s="162" t="e">
        <f t="shared" si="30"/>
        <v>#DIV/0!</v>
      </c>
    </row>
    <row r="98" spans="1:14" ht="45" x14ac:dyDescent="0.2">
      <c r="A98" s="128" t="s">
        <v>276</v>
      </c>
      <c r="B98" s="20">
        <v>89957</v>
      </c>
      <c r="C98" s="20" t="s">
        <v>157</v>
      </c>
      <c r="D98" s="32" t="s">
        <v>46</v>
      </c>
      <c r="E98" s="34" t="s">
        <v>33</v>
      </c>
      <c r="F98" s="27">
        <v>5</v>
      </c>
      <c r="G98" s="28">
        <v>0</v>
      </c>
      <c r="H98" s="29">
        <v>0</v>
      </c>
      <c r="I98" s="29">
        <f t="shared" si="29"/>
        <v>0</v>
      </c>
      <c r="J98" s="29">
        <f t="shared" si="31"/>
        <v>0</v>
      </c>
      <c r="K98" s="162" t="e">
        <f t="shared" si="30"/>
        <v>#DIV/0!</v>
      </c>
    </row>
    <row r="99" spans="1:14" ht="33.75" x14ac:dyDescent="0.2">
      <c r="A99" s="128" t="s">
        <v>277</v>
      </c>
      <c r="B99" s="20">
        <v>89985</v>
      </c>
      <c r="C99" s="20" t="s">
        <v>157</v>
      </c>
      <c r="D99" s="32" t="s">
        <v>47</v>
      </c>
      <c r="E99" s="34" t="s">
        <v>33</v>
      </c>
      <c r="F99" s="27">
        <v>3</v>
      </c>
      <c r="G99" s="28">
        <v>0</v>
      </c>
      <c r="H99" s="29">
        <v>0</v>
      </c>
      <c r="I99" s="29">
        <f t="shared" si="29"/>
        <v>0</v>
      </c>
      <c r="J99" s="29">
        <f t="shared" si="31"/>
        <v>0</v>
      </c>
      <c r="K99" s="162" t="e">
        <f t="shared" si="30"/>
        <v>#DIV/0!</v>
      </c>
    </row>
    <row r="100" spans="1:14" ht="33.75" x14ac:dyDescent="0.2">
      <c r="A100" s="128" t="s">
        <v>278</v>
      </c>
      <c r="B100" s="20">
        <v>89987</v>
      </c>
      <c r="C100" s="20" t="s">
        <v>157</v>
      </c>
      <c r="D100" s="33" t="s">
        <v>48</v>
      </c>
      <c r="E100" s="34" t="s">
        <v>33</v>
      </c>
      <c r="F100" s="27">
        <v>3</v>
      </c>
      <c r="G100" s="28">
        <v>0</v>
      </c>
      <c r="H100" s="29">
        <v>0</v>
      </c>
      <c r="I100" s="29">
        <f t="shared" si="29"/>
        <v>0</v>
      </c>
      <c r="J100" s="29">
        <f t="shared" si="31"/>
        <v>0</v>
      </c>
      <c r="K100" s="162" t="e">
        <f t="shared" si="30"/>
        <v>#DIV/0!</v>
      </c>
    </row>
    <row r="101" spans="1:14" ht="56.25" x14ac:dyDescent="0.2">
      <c r="A101" s="128" t="s">
        <v>279</v>
      </c>
      <c r="B101" s="20">
        <v>94794</v>
      </c>
      <c r="C101" s="20" t="s">
        <v>157</v>
      </c>
      <c r="D101" s="33" t="s">
        <v>49</v>
      </c>
      <c r="E101" s="34" t="s">
        <v>33</v>
      </c>
      <c r="F101" s="27">
        <v>2</v>
      </c>
      <c r="G101" s="28">
        <v>0</v>
      </c>
      <c r="H101" s="29">
        <v>0</v>
      </c>
      <c r="I101" s="29">
        <f t="shared" si="29"/>
        <v>0</v>
      </c>
      <c r="J101" s="29">
        <f t="shared" si="31"/>
        <v>0</v>
      </c>
      <c r="K101" s="162" t="e">
        <f t="shared" si="30"/>
        <v>#DIV/0!</v>
      </c>
    </row>
    <row r="102" spans="1:14" ht="33.75" x14ac:dyDescent="0.2">
      <c r="A102" s="128" t="s">
        <v>280</v>
      </c>
      <c r="B102" s="20">
        <v>99635</v>
      </c>
      <c r="C102" s="20" t="s">
        <v>157</v>
      </c>
      <c r="D102" s="33" t="s">
        <v>50</v>
      </c>
      <c r="E102" s="34" t="s">
        <v>33</v>
      </c>
      <c r="F102" s="27">
        <v>2</v>
      </c>
      <c r="G102" s="28">
        <v>0</v>
      </c>
      <c r="H102" s="29">
        <f>TRUNC(G102*(1+$E$214),2)</f>
        <v>0</v>
      </c>
      <c r="I102" s="29">
        <f t="shared" si="29"/>
        <v>0</v>
      </c>
      <c r="J102" s="29">
        <f t="shared" si="31"/>
        <v>0</v>
      </c>
      <c r="K102" s="162" t="e">
        <f t="shared" si="30"/>
        <v>#DIV/0!</v>
      </c>
      <c r="N102" s="4"/>
    </row>
    <row r="103" spans="1:14" ht="22.5" x14ac:dyDescent="0.2">
      <c r="A103" s="128" t="s">
        <v>281</v>
      </c>
      <c r="B103" s="20">
        <v>88503</v>
      </c>
      <c r="C103" s="20" t="s">
        <v>157</v>
      </c>
      <c r="D103" s="36" t="s">
        <v>184</v>
      </c>
      <c r="E103" s="34" t="s">
        <v>33</v>
      </c>
      <c r="F103" s="27">
        <v>1</v>
      </c>
      <c r="G103" s="28">
        <v>0</v>
      </c>
      <c r="H103" s="29">
        <v>0</v>
      </c>
      <c r="I103" s="29">
        <f t="shared" si="29"/>
        <v>0</v>
      </c>
      <c r="J103" s="29">
        <f t="shared" si="31"/>
        <v>0</v>
      </c>
      <c r="K103" s="162" t="e">
        <f t="shared" si="30"/>
        <v>#DIV/0!</v>
      </c>
    </row>
    <row r="104" spans="1:14" ht="33.75" x14ac:dyDescent="0.2">
      <c r="A104" s="128" t="s">
        <v>350</v>
      </c>
      <c r="B104" s="20">
        <v>86906</v>
      </c>
      <c r="C104" s="20" t="s">
        <v>157</v>
      </c>
      <c r="D104" s="32" t="s">
        <v>58</v>
      </c>
      <c r="E104" s="34" t="s">
        <v>33</v>
      </c>
      <c r="F104" s="27">
        <v>2</v>
      </c>
      <c r="G104" s="28">
        <v>0</v>
      </c>
      <c r="H104" s="29">
        <f>TRUNC(G104*(1+$E$214),2)</f>
        <v>0</v>
      </c>
      <c r="I104" s="29">
        <f t="shared" si="29"/>
        <v>0</v>
      </c>
      <c r="J104" s="29">
        <f t="shared" si="31"/>
        <v>0</v>
      </c>
      <c r="K104" s="162" t="e">
        <f t="shared" si="30"/>
        <v>#DIV/0!</v>
      </c>
    </row>
    <row r="105" spans="1:14" x14ac:dyDescent="0.2">
      <c r="A105" s="127"/>
      <c r="B105" s="167" t="s">
        <v>20</v>
      </c>
      <c r="C105" s="167"/>
      <c r="D105" s="167"/>
      <c r="E105" s="167"/>
      <c r="F105" s="167"/>
      <c r="G105" s="167"/>
      <c r="H105" s="167"/>
      <c r="I105" s="31">
        <f>SUM(I99:I103)</f>
        <v>0</v>
      </c>
      <c r="J105" s="31">
        <f>SUM(J96:J104)</f>
        <v>0</v>
      </c>
      <c r="K105" s="162" t="e">
        <f t="shared" si="30"/>
        <v>#DIV/0!</v>
      </c>
    </row>
    <row r="106" spans="1:14" ht="12.75" customHeight="1" x14ac:dyDescent="0.2">
      <c r="A106" s="128">
        <v>14</v>
      </c>
      <c r="B106" s="20"/>
      <c r="C106" s="20"/>
      <c r="D106" s="120" t="s">
        <v>227</v>
      </c>
      <c r="E106" s="120"/>
      <c r="F106" s="120"/>
      <c r="G106" s="120"/>
      <c r="H106" s="120"/>
      <c r="I106" s="120"/>
      <c r="J106" s="29"/>
      <c r="K106" s="162"/>
    </row>
    <row r="107" spans="1:14" ht="33.75" x14ac:dyDescent="0.2">
      <c r="A107" s="128" t="s">
        <v>282</v>
      </c>
      <c r="B107" s="20">
        <v>89712</v>
      </c>
      <c r="C107" s="20" t="s">
        <v>157</v>
      </c>
      <c r="D107" s="33" t="s">
        <v>52</v>
      </c>
      <c r="E107" s="34" t="s">
        <v>18</v>
      </c>
      <c r="F107" s="27">
        <v>20</v>
      </c>
      <c r="G107" s="28">
        <v>0</v>
      </c>
      <c r="H107" s="29">
        <v>0</v>
      </c>
      <c r="I107" s="29">
        <f t="shared" ref="I107:I115" si="32">F107*H107</f>
        <v>0</v>
      </c>
      <c r="J107" s="29">
        <f>H107*F107</f>
        <v>0</v>
      </c>
      <c r="K107" s="162" t="e">
        <f t="shared" ref="K107:K116" si="33">J107/$J$198</f>
        <v>#DIV/0!</v>
      </c>
    </row>
    <row r="108" spans="1:14" ht="33.75" x14ac:dyDescent="0.2">
      <c r="A108" s="128" t="s">
        <v>284</v>
      </c>
      <c r="B108" s="20">
        <v>89714</v>
      </c>
      <c r="C108" s="20" t="s">
        <v>157</v>
      </c>
      <c r="D108" s="32" t="s">
        <v>53</v>
      </c>
      <c r="E108" s="34" t="s">
        <v>18</v>
      </c>
      <c r="F108" s="27">
        <v>50</v>
      </c>
      <c r="G108" s="28">
        <v>0</v>
      </c>
      <c r="H108" s="29">
        <v>0</v>
      </c>
      <c r="I108" s="29">
        <f t="shared" si="32"/>
        <v>0</v>
      </c>
      <c r="J108" s="29">
        <f t="shared" ref="J108:J115" si="34">H108*F108</f>
        <v>0</v>
      </c>
      <c r="K108" s="162" t="e">
        <f t="shared" si="33"/>
        <v>#DIV/0!</v>
      </c>
    </row>
    <row r="109" spans="1:14" ht="45" x14ac:dyDescent="0.2">
      <c r="A109" s="128" t="s">
        <v>285</v>
      </c>
      <c r="B109" s="20">
        <v>89707</v>
      </c>
      <c r="C109" s="20" t="s">
        <v>157</v>
      </c>
      <c r="D109" s="32" t="s">
        <v>54</v>
      </c>
      <c r="E109" s="34" t="s">
        <v>33</v>
      </c>
      <c r="F109" s="27">
        <v>3</v>
      </c>
      <c r="G109" s="28">
        <v>0</v>
      </c>
      <c r="H109" s="29">
        <v>0</v>
      </c>
      <c r="I109" s="29">
        <f t="shared" si="32"/>
        <v>0</v>
      </c>
      <c r="J109" s="29">
        <f t="shared" si="34"/>
        <v>0</v>
      </c>
      <c r="K109" s="162" t="e">
        <f t="shared" si="33"/>
        <v>#DIV/0!</v>
      </c>
    </row>
    <row r="110" spans="1:14" ht="33.75" x14ac:dyDescent="0.2">
      <c r="A110" s="128" t="s">
        <v>286</v>
      </c>
      <c r="B110" s="20">
        <v>89709</v>
      </c>
      <c r="C110" s="20" t="s">
        <v>157</v>
      </c>
      <c r="D110" s="32" t="s">
        <v>55</v>
      </c>
      <c r="E110" s="34" t="s">
        <v>33</v>
      </c>
      <c r="F110" s="27">
        <v>1</v>
      </c>
      <c r="G110" s="28">
        <v>0</v>
      </c>
      <c r="H110" s="29">
        <v>0</v>
      </c>
      <c r="I110" s="29">
        <f t="shared" si="32"/>
        <v>0</v>
      </c>
      <c r="J110" s="29">
        <f t="shared" si="34"/>
        <v>0</v>
      </c>
      <c r="K110" s="162" t="e">
        <f t="shared" si="33"/>
        <v>#DIV/0!</v>
      </c>
    </row>
    <row r="111" spans="1:14" ht="22.5" x14ac:dyDescent="0.2">
      <c r="A111" s="128" t="s">
        <v>287</v>
      </c>
      <c r="B111" s="20">
        <v>95469</v>
      </c>
      <c r="C111" s="20" t="s">
        <v>157</v>
      </c>
      <c r="D111" s="32" t="s">
        <v>56</v>
      </c>
      <c r="E111" s="34" t="s">
        <v>33</v>
      </c>
      <c r="F111" s="27">
        <v>2</v>
      </c>
      <c r="G111" s="28">
        <v>0</v>
      </c>
      <c r="H111" s="29">
        <v>0</v>
      </c>
      <c r="I111" s="29">
        <f t="shared" si="32"/>
        <v>0</v>
      </c>
      <c r="J111" s="29">
        <f t="shared" si="34"/>
        <v>0</v>
      </c>
      <c r="K111" s="162" t="e">
        <f t="shared" si="33"/>
        <v>#DIV/0!</v>
      </c>
    </row>
    <row r="112" spans="1:14" ht="33.75" x14ac:dyDescent="0.2">
      <c r="A112" s="128" t="s">
        <v>288</v>
      </c>
      <c r="B112" s="20">
        <v>86902</v>
      </c>
      <c r="C112" s="20" t="s">
        <v>157</v>
      </c>
      <c r="D112" s="32" t="s">
        <v>57</v>
      </c>
      <c r="E112" s="34" t="s">
        <v>33</v>
      </c>
      <c r="F112" s="27">
        <v>2</v>
      </c>
      <c r="G112" s="28">
        <v>0</v>
      </c>
      <c r="H112" s="29">
        <f>TRUNC(G112*(1+$E$214),2)</f>
        <v>0</v>
      </c>
      <c r="I112" s="29">
        <f t="shared" si="32"/>
        <v>0</v>
      </c>
      <c r="J112" s="29">
        <f t="shared" si="34"/>
        <v>0</v>
      </c>
      <c r="K112" s="162" t="e">
        <f t="shared" si="33"/>
        <v>#DIV/0!</v>
      </c>
    </row>
    <row r="113" spans="1:11" ht="33.75" x14ac:dyDescent="0.2">
      <c r="A113" s="128" t="s">
        <v>289</v>
      </c>
      <c r="B113" s="20">
        <v>95547</v>
      </c>
      <c r="C113" s="20" t="s">
        <v>157</v>
      </c>
      <c r="D113" s="32" t="s">
        <v>59</v>
      </c>
      <c r="E113" s="34" t="s">
        <v>33</v>
      </c>
      <c r="F113" s="27">
        <v>2</v>
      </c>
      <c r="G113" s="28">
        <v>0</v>
      </c>
      <c r="H113" s="29">
        <f>TRUNC(G113*(1+$E$214),2)</f>
        <v>0</v>
      </c>
      <c r="I113" s="29">
        <f t="shared" si="32"/>
        <v>0</v>
      </c>
      <c r="J113" s="29">
        <f t="shared" si="34"/>
        <v>0</v>
      </c>
      <c r="K113" s="162" t="e">
        <f t="shared" si="33"/>
        <v>#DIV/0!</v>
      </c>
    </row>
    <row r="114" spans="1:11" ht="22.5" x14ac:dyDescent="0.2">
      <c r="A114" s="128" t="s">
        <v>290</v>
      </c>
      <c r="B114" s="20">
        <v>95544</v>
      </c>
      <c r="C114" s="20" t="s">
        <v>157</v>
      </c>
      <c r="D114" s="32" t="s">
        <v>60</v>
      </c>
      <c r="E114" s="34" t="s">
        <v>33</v>
      </c>
      <c r="F114" s="27">
        <v>2</v>
      </c>
      <c r="G114" s="28">
        <v>0</v>
      </c>
      <c r="H114" s="29">
        <f>TRUNC(G114*(1+$E$214),2)</f>
        <v>0</v>
      </c>
      <c r="I114" s="29">
        <f t="shared" si="32"/>
        <v>0</v>
      </c>
      <c r="J114" s="29">
        <f t="shared" si="34"/>
        <v>0</v>
      </c>
      <c r="K114" s="162" t="e">
        <f t="shared" si="33"/>
        <v>#DIV/0!</v>
      </c>
    </row>
    <row r="115" spans="1:11" ht="45" x14ac:dyDescent="0.2">
      <c r="A115" s="128" t="s">
        <v>291</v>
      </c>
      <c r="B115" s="20">
        <v>97902</v>
      </c>
      <c r="C115" s="20" t="s">
        <v>157</v>
      </c>
      <c r="D115" s="32" t="s">
        <v>63</v>
      </c>
      <c r="E115" s="34" t="s">
        <v>33</v>
      </c>
      <c r="F115" s="27">
        <v>4</v>
      </c>
      <c r="G115" s="28">
        <v>0</v>
      </c>
      <c r="H115" s="29">
        <f>TRUNC(G115*(1+$E$214),2)</f>
        <v>0</v>
      </c>
      <c r="I115" s="29">
        <f t="shared" si="32"/>
        <v>0</v>
      </c>
      <c r="J115" s="29">
        <f t="shared" si="34"/>
        <v>0</v>
      </c>
      <c r="K115" s="162" t="e">
        <f t="shared" si="33"/>
        <v>#DIV/0!</v>
      </c>
    </row>
    <row r="116" spans="1:11" x14ac:dyDescent="0.2">
      <c r="A116" s="127"/>
      <c r="B116" s="167" t="s">
        <v>20</v>
      </c>
      <c r="C116" s="167"/>
      <c r="D116" s="167"/>
      <c r="E116" s="167"/>
      <c r="F116" s="167"/>
      <c r="G116" s="167"/>
      <c r="H116" s="167"/>
      <c r="I116" s="31">
        <f>SUM(I113:I115)</f>
        <v>0</v>
      </c>
      <c r="J116" s="31">
        <f>SUM(J107:J115)</f>
        <v>0</v>
      </c>
      <c r="K116" s="162" t="e">
        <f t="shared" si="33"/>
        <v>#DIV/0!</v>
      </c>
    </row>
    <row r="117" spans="1:11" ht="12.75" customHeight="1" x14ac:dyDescent="0.2">
      <c r="A117" s="128">
        <v>15</v>
      </c>
      <c r="B117" s="20"/>
      <c r="C117" s="20"/>
      <c r="D117" s="120" t="s">
        <v>228</v>
      </c>
      <c r="E117" s="120"/>
      <c r="F117" s="120"/>
      <c r="G117" s="120"/>
      <c r="H117" s="120"/>
      <c r="I117" s="120"/>
      <c r="J117" s="29"/>
      <c r="K117" s="162"/>
    </row>
    <row r="118" spans="1:11" ht="33.75" x14ac:dyDescent="0.2">
      <c r="A118" s="128" t="s">
        <v>292</v>
      </c>
      <c r="B118" s="20">
        <v>94228</v>
      </c>
      <c r="C118" s="20" t="s">
        <v>157</v>
      </c>
      <c r="D118" s="32" t="s">
        <v>39</v>
      </c>
      <c r="E118" s="26" t="s">
        <v>18</v>
      </c>
      <c r="F118" s="27">
        <v>13.3</v>
      </c>
      <c r="G118" s="28">
        <v>0</v>
      </c>
      <c r="H118" s="29">
        <v>0</v>
      </c>
      <c r="I118" s="29">
        <f t="shared" ref="I118:I119" si="35">F118*H118</f>
        <v>0</v>
      </c>
      <c r="J118" s="29">
        <f>H118*F118</f>
        <v>0</v>
      </c>
      <c r="K118" s="162" t="e">
        <f t="shared" ref="K118:K128" si="36">J118/$J$198</f>
        <v>#DIV/0!</v>
      </c>
    </row>
    <row r="119" spans="1:11" ht="22.5" x14ac:dyDescent="0.2">
      <c r="A119" s="128" t="s">
        <v>293</v>
      </c>
      <c r="B119" s="20" t="s">
        <v>204</v>
      </c>
      <c r="C119" s="20" t="s">
        <v>157</v>
      </c>
      <c r="D119" s="32" t="s">
        <v>198</v>
      </c>
      <c r="E119" s="26" t="s">
        <v>18</v>
      </c>
      <c r="F119" s="27">
        <v>66</v>
      </c>
      <c r="G119" s="28">
        <v>0</v>
      </c>
      <c r="H119" s="29">
        <v>0</v>
      </c>
      <c r="I119" s="29">
        <f t="shared" si="35"/>
        <v>0</v>
      </c>
      <c r="J119" s="29">
        <f t="shared" ref="J119:J125" si="37">H119*F119</f>
        <v>0</v>
      </c>
      <c r="K119" s="162" t="e">
        <f t="shared" si="36"/>
        <v>#DIV/0!</v>
      </c>
    </row>
    <row r="120" spans="1:11" ht="22.5" x14ac:dyDescent="0.2">
      <c r="A120" s="128" t="s">
        <v>294</v>
      </c>
      <c r="B120" s="20">
        <v>83671</v>
      </c>
      <c r="C120" s="20" t="s">
        <v>157</v>
      </c>
      <c r="D120" s="32" t="s">
        <v>181</v>
      </c>
      <c r="E120" s="26" t="s">
        <v>18</v>
      </c>
      <c r="F120" s="27">
        <v>7</v>
      </c>
      <c r="G120" s="28">
        <v>0</v>
      </c>
      <c r="H120" s="29">
        <v>0</v>
      </c>
      <c r="I120" s="29">
        <f>F120*H120</f>
        <v>0</v>
      </c>
      <c r="J120" s="29">
        <f t="shared" si="37"/>
        <v>0</v>
      </c>
      <c r="K120" s="162" t="e">
        <f t="shared" si="36"/>
        <v>#DIV/0!</v>
      </c>
    </row>
    <row r="121" spans="1:11" ht="22.5" x14ac:dyDescent="0.2">
      <c r="A121" s="128" t="s">
        <v>295</v>
      </c>
      <c r="B121" s="20" t="s">
        <v>179</v>
      </c>
      <c r="C121" s="20" t="s">
        <v>157</v>
      </c>
      <c r="D121" s="32" t="s">
        <v>180</v>
      </c>
      <c r="E121" s="34" t="s">
        <v>18</v>
      </c>
      <c r="F121" s="27">
        <v>16</v>
      </c>
      <c r="G121" s="28">
        <v>0</v>
      </c>
      <c r="H121" s="29">
        <v>0</v>
      </c>
      <c r="I121" s="29">
        <f>F121*H121</f>
        <v>0</v>
      </c>
      <c r="J121" s="29">
        <f t="shared" si="37"/>
        <v>0</v>
      </c>
      <c r="K121" s="162" t="e">
        <f t="shared" si="36"/>
        <v>#DIV/0!</v>
      </c>
    </row>
    <row r="122" spans="1:11" ht="46.5" customHeight="1" x14ac:dyDescent="0.2">
      <c r="A122" s="128" t="s">
        <v>296</v>
      </c>
      <c r="B122" s="20">
        <v>99253</v>
      </c>
      <c r="C122" s="20" t="s">
        <v>157</v>
      </c>
      <c r="D122" s="118" t="s">
        <v>182</v>
      </c>
      <c r="E122" s="34" t="s">
        <v>33</v>
      </c>
      <c r="F122" s="27">
        <v>5</v>
      </c>
      <c r="G122" s="28">
        <v>0</v>
      </c>
      <c r="H122" s="29">
        <v>0</v>
      </c>
      <c r="I122" s="29">
        <f t="shared" ref="I122" si="38">F122*H122</f>
        <v>0</v>
      </c>
      <c r="J122" s="29">
        <f t="shared" si="37"/>
        <v>0</v>
      </c>
      <c r="K122" s="162" t="e">
        <f t="shared" si="36"/>
        <v>#DIV/0!</v>
      </c>
    </row>
    <row r="123" spans="1:11" ht="22.5" x14ac:dyDescent="0.2">
      <c r="A123" s="128" t="s">
        <v>297</v>
      </c>
      <c r="B123" s="20" t="s">
        <v>179</v>
      </c>
      <c r="C123" s="20" t="s">
        <v>157</v>
      </c>
      <c r="D123" s="32" t="s">
        <v>183</v>
      </c>
      <c r="E123" s="34" t="s">
        <v>18</v>
      </c>
      <c r="F123" s="27">
        <v>26</v>
      </c>
      <c r="G123" s="28">
        <v>0</v>
      </c>
      <c r="H123" s="29">
        <v>0</v>
      </c>
      <c r="I123" s="29">
        <f>F123*H123</f>
        <v>0</v>
      </c>
      <c r="J123" s="29">
        <f t="shared" si="37"/>
        <v>0</v>
      </c>
      <c r="K123" s="162" t="e">
        <f t="shared" si="36"/>
        <v>#DIV/0!</v>
      </c>
    </row>
    <row r="124" spans="1:11" ht="22.5" x14ac:dyDescent="0.2">
      <c r="A124" s="128" t="s">
        <v>298</v>
      </c>
      <c r="B124" s="20">
        <v>93358</v>
      </c>
      <c r="C124" s="20" t="s">
        <v>157</v>
      </c>
      <c r="D124" s="32" t="s">
        <v>25</v>
      </c>
      <c r="E124" s="26" t="s">
        <v>23</v>
      </c>
      <c r="F124" s="27">
        <v>11.18</v>
      </c>
      <c r="G124" s="28">
        <v>0</v>
      </c>
      <c r="H124" s="29">
        <v>0</v>
      </c>
      <c r="I124" s="29">
        <f t="shared" ref="I124:I127" si="39">F124*H124</f>
        <v>0</v>
      </c>
      <c r="J124" s="29">
        <f t="shared" si="37"/>
        <v>0</v>
      </c>
      <c r="K124" s="162" t="e">
        <f t="shared" si="36"/>
        <v>#DIV/0!</v>
      </c>
    </row>
    <row r="125" spans="1:11" ht="22.5" x14ac:dyDescent="0.2">
      <c r="A125" s="128" t="s">
        <v>299</v>
      </c>
      <c r="B125" s="20">
        <v>94319</v>
      </c>
      <c r="C125" s="20" t="s">
        <v>157</v>
      </c>
      <c r="D125" s="36" t="s">
        <v>177</v>
      </c>
      <c r="E125" s="34" t="s">
        <v>23</v>
      </c>
      <c r="F125" s="27">
        <v>8.94</v>
      </c>
      <c r="G125" s="28">
        <v>0</v>
      </c>
      <c r="H125" s="29">
        <f>TRUNC(G125*(1+$E$214),2)</f>
        <v>0</v>
      </c>
      <c r="I125" s="29">
        <f t="shared" si="39"/>
        <v>0</v>
      </c>
      <c r="J125" s="29">
        <f t="shared" si="37"/>
        <v>0</v>
      </c>
      <c r="K125" s="162" t="e">
        <f t="shared" si="36"/>
        <v>#DIV/0!</v>
      </c>
    </row>
    <row r="126" spans="1:11" x14ac:dyDescent="0.2">
      <c r="A126" s="128" t="s">
        <v>300</v>
      </c>
      <c r="B126" s="24" t="s">
        <v>165</v>
      </c>
      <c r="C126" s="24" t="s">
        <v>162</v>
      </c>
      <c r="D126" s="36" t="s">
        <v>100</v>
      </c>
      <c r="E126" s="34" t="s">
        <v>18</v>
      </c>
      <c r="F126" s="27">
        <v>51.150019999999998</v>
      </c>
      <c r="G126" s="131">
        <v>0</v>
      </c>
      <c r="H126" s="29">
        <f>TRUNC(G126*(1+$E$214),2)</f>
        <v>0</v>
      </c>
      <c r="I126" s="29">
        <f t="shared" si="39"/>
        <v>0</v>
      </c>
      <c r="J126" s="29">
        <v>0</v>
      </c>
      <c r="K126" s="162" t="e">
        <f t="shared" si="36"/>
        <v>#DIV/0!</v>
      </c>
    </row>
    <row r="127" spans="1:11" ht="12.75" customHeight="1" x14ac:dyDescent="0.2">
      <c r="A127" s="128" t="s">
        <v>301</v>
      </c>
      <c r="B127" s="24" t="s">
        <v>166</v>
      </c>
      <c r="C127" s="24" t="s">
        <v>162</v>
      </c>
      <c r="D127" s="36" t="s">
        <v>101</v>
      </c>
      <c r="E127" s="34" t="s">
        <v>18</v>
      </c>
      <c r="F127" s="27">
        <v>18.75</v>
      </c>
      <c r="G127" s="131">
        <v>0</v>
      </c>
      <c r="H127" s="29">
        <v>0</v>
      </c>
      <c r="I127" s="29">
        <f t="shared" si="39"/>
        <v>0</v>
      </c>
      <c r="J127" s="29">
        <v>0</v>
      </c>
      <c r="K127" s="162" t="e">
        <f t="shared" si="36"/>
        <v>#DIV/0!</v>
      </c>
    </row>
    <row r="128" spans="1:11" ht="12.75" customHeight="1" x14ac:dyDescent="0.2">
      <c r="A128" s="127"/>
      <c r="B128" s="176" t="s">
        <v>20</v>
      </c>
      <c r="C128" s="177"/>
      <c r="D128" s="177"/>
      <c r="E128" s="177"/>
      <c r="F128" s="177"/>
      <c r="G128" s="177"/>
      <c r="H128" s="178"/>
      <c r="I128" s="31">
        <f>SUM(I96:I127)</f>
        <v>0</v>
      </c>
      <c r="J128" s="31">
        <f>SUM(J118:J127)</f>
        <v>0</v>
      </c>
      <c r="K128" s="162" t="e">
        <f t="shared" si="36"/>
        <v>#DIV/0!</v>
      </c>
    </row>
    <row r="129" spans="1:13" ht="12.75" customHeight="1" x14ac:dyDescent="0.2">
      <c r="A129" s="128">
        <v>16</v>
      </c>
      <c r="B129" s="20"/>
      <c r="C129" s="20"/>
      <c r="D129" s="168" t="s">
        <v>64</v>
      </c>
      <c r="E129" s="168"/>
      <c r="F129" s="168"/>
      <c r="G129" s="168"/>
      <c r="H129" s="168"/>
      <c r="I129" s="168"/>
      <c r="J129" s="168"/>
      <c r="K129" s="162"/>
    </row>
    <row r="130" spans="1:13" ht="22.5" x14ac:dyDescent="0.2">
      <c r="A130" s="128" t="s">
        <v>302</v>
      </c>
      <c r="B130" s="24" t="s">
        <v>161</v>
      </c>
      <c r="C130" s="24" t="s">
        <v>162</v>
      </c>
      <c r="D130" s="36" t="s">
        <v>65</v>
      </c>
      <c r="E130" s="34" t="s">
        <v>33</v>
      </c>
      <c r="F130" s="27">
        <v>1</v>
      </c>
      <c r="G130" s="131">
        <v>0</v>
      </c>
      <c r="H130" s="29">
        <f>TRUNC(G130*(1+$E$214),2)</f>
        <v>0</v>
      </c>
      <c r="I130" s="29">
        <f t="shared" ref="I130:I144" si="40">F130*H130</f>
        <v>0</v>
      </c>
      <c r="J130" s="29">
        <v>0</v>
      </c>
      <c r="K130" s="162" t="e">
        <f t="shared" ref="K130:K145" si="41">J130/$J$198</f>
        <v>#DIV/0!</v>
      </c>
      <c r="M130" s="164"/>
    </row>
    <row r="131" spans="1:13" ht="22.5" x14ac:dyDescent="0.2">
      <c r="A131" s="128" t="s">
        <v>303</v>
      </c>
      <c r="B131" s="24" t="s">
        <v>163</v>
      </c>
      <c r="C131" s="24" t="s">
        <v>162</v>
      </c>
      <c r="D131" s="36" t="s">
        <v>164</v>
      </c>
      <c r="E131" s="34" t="s">
        <v>33</v>
      </c>
      <c r="F131" s="27">
        <v>1</v>
      </c>
      <c r="G131" s="131">
        <v>0</v>
      </c>
      <c r="H131" s="29">
        <f>TRUNC(G131*(1+$E$214),2)</f>
        <v>0</v>
      </c>
      <c r="I131" s="29">
        <f t="shared" si="40"/>
        <v>0</v>
      </c>
      <c r="J131" s="29">
        <f t="shared" ref="J131:J144" si="42">H131*F131</f>
        <v>0</v>
      </c>
      <c r="K131" s="162" t="e">
        <f t="shared" si="41"/>
        <v>#DIV/0!</v>
      </c>
    </row>
    <row r="132" spans="1:13" ht="33.75" x14ac:dyDescent="0.2">
      <c r="A132" s="128" t="s">
        <v>304</v>
      </c>
      <c r="B132" s="20">
        <v>91834</v>
      </c>
      <c r="C132" s="20" t="s">
        <v>157</v>
      </c>
      <c r="D132" s="33" t="s">
        <v>66</v>
      </c>
      <c r="E132" s="34" t="s">
        <v>18</v>
      </c>
      <c r="F132" s="27">
        <v>69</v>
      </c>
      <c r="G132" s="28">
        <v>0</v>
      </c>
      <c r="H132" s="29">
        <v>0</v>
      </c>
      <c r="I132" s="29">
        <f t="shared" si="40"/>
        <v>0</v>
      </c>
      <c r="J132" s="29">
        <f t="shared" si="42"/>
        <v>0</v>
      </c>
      <c r="K132" s="162" t="e">
        <f t="shared" si="41"/>
        <v>#DIV/0!</v>
      </c>
    </row>
    <row r="133" spans="1:13" ht="33.75" x14ac:dyDescent="0.2">
      <c r="A133" s="128" t="s">
        <v>305</v>
      </c>
      <c r="B133" s="20">
        <v>91863</v>
      </c>
      <c r="C133" s="20" t="s">
        <v>157</v>
      </c>
      <c r="D133" s="33" t="s">
        <v>67</v>
      </c>
      <c r="E133" s="34" t="s">
        <v>33</v>
      </c>
      <c r="F133" s="27">
        <v>50</v>
      </c>
      <c r="G133" s="28">
        <v>0</v>
      </c>
      <c r="H133" s="29">
        <f>TRUNC(G133*(1+$E$214),2)</f>
        <v>0</v>
      </c>
      <c r="I133" s="29">
        <f t="shared" si="40"/>
        <v>0</v>
      </c>
      <c r="J133" s="29">
        <f t="shared" si="42"/>
        <v>0</v>
      </c>
      <c r="K133" s="162" t="e">
        <f t="shared" si="41"/>
        <v>#DIV/0!</v>
      </c>
    </row>
    <row r="134" spans="1:13" ht="33.75" x14ac:dyDescent="0.2">
      <c r="A134" s="128" t="s">
        <v>306</v>
      </c>
      <c r="B134" s="20">
        <v>91926</v>
      </c>
      <c r="C134" s="20" t="s">
        <v>157</v>
      </c>
      <c r="D134" s="33" t="s">
        <v>68</v>
      </c>
      <c r="E134" s="34" t="s">
        <v>18</v>
      </c>
      <c r="F134" s="27">
        <v>76</v>
      </c>
      <c r="G134" s="28">
        <v>0</v>
      </c>
      <c r="H134" s="29">
        <v>0</v>
      </c>
      <c r="I134" s="29">
        <f t="shared" si="40"/>
        <v>0</v>
      </c>
      <c r="J134" s="29">
        <f t="shared" si="42"/>
        <v>0</v>
      </c>
      <c r="K134" s="162" t="e">
        <f t="shared" si="41"/>
        <v>#DIV/0!</v>
      </c>
    </row>
    <row r="135" spans="1:13" ht="33.75" x14ac:dyDescent="0.2">
      <c r="A135" s="128" t="s">
        <v>283</v>
      </c>
      <c r="B135" s="20">
        <v>91928</v>
      </c>
      <c r="C135" s="20" t="s">
        <v>157</v>
      </c>
      <c r="D135" s="33" t="s">
        <v>69</v>
      </c>
      <c r="E135" s="34" t="s">
        <v>18</v>
      </c>
      <c r="F135" s="27">
        <v>414</v>
      </c>
      <c r="G135" s="28">
        <v>0</v>
      </c>
      <c r="H135" s="29">
        <f>TRUNC(G135*(1+$E$214),2)</f>
        <v>0</v>
      </c>
      <c r="I135" s="29">
        <f t="shared" si="40"/>
        <v>0</v>
      </c>
      <c r="J135" s="29">
        <f t="shared" si="42"/>
        <v>0</v>
      </c>
      <c r="K135" s="162" t="e">
        <f t="shared" si="41"/>
        <v>#DIV/0!</v>
      </c>
    </row>
    <row r="136" spans="1:13" ht="33.75" x14ac:dyDescent="0.2">
      <c r="A136" s="128" t="s">
        <v>307</v>
      </c>
      <c r="B136" s="20">
        <v>91930</v>
      </c>
      <c r="C136" s="20" t="s">
        <v>157</v>
      </c>
      <c r="D136" s="33" t="s">
        <v>70</v>
      </c>
      <c r="E136" s="34" t="s">
        <v>18</v>
      </c>
      <c r="F136" s="27">
        <v>51</v>
      </c>
      <c r="G136" s="28">
        <v>0</v>
      </c>
      <c r="H136" s="29">
        <v>0</v>
      </c>
      <c r="I136" s="29">
        <f t="shared" si="40"/>
        <v>0</v>
      </c>
      <c r="J136" s="29">
        <f t="shared" si="42"/>
        <v>0</v>
      </c>
      <c r="K136" s="162" t="e">
        <f t="shared" si="41"/>
        <v>#DIV/0!</v>
      </c>
    </row>
    <row r="137" spans="1:13" ht="33.75" x14ac:dyDescent="0.2">
      <c r="A137" s="128" t="s">
        <v>308</v>
      </c>
      <c r="B137" s="20">
        <v>91934</v>
      </c>
      <c r="C137" s="20" t="s">
        <v>157</v>
      </c>
      <c r="D137" s="33" t="s">
        <v>71</v>
      </c>
      <c r="E137" s="34" t="s">
        <v>18</v>
      </c>
      <c r="F137" s="27">
        <v>140</v>
      </c>
      <c r="G137" s="28">
        <v>0</v>
      </c>
      <c r="H137" s="29">
        <v>0</v>
      </c>
      <c r="I137" s="29">
        <f t="shared" si="40"/>
        <v>0</v>
      </c>
      <c r="J137" s="29">
        <f t="shared" si="42"/>
        <v>0</v>
      </c>
      <c r="K137" s="162" t="e">
        <f t="shared" si="41"/>
        <v>#DIV/0!</v>
      </c>
    </row>
    <row r="138" spans="1:13" ht="22.5" x14ac:dyDescent="0.2">
      <c r="A138" s="128" t="s">
        <v>309</v>
      </c>
      <c r="B138" s="24">
        <v>100860</v>
      </c>
      <c r="C138" s="24" t="s">
        <v>157</v>
      </c>
      <c r="D138" s="33" t="s">
        <v>72</v>
      </c>
      <c r="E138" s="34" t="s">
        <v>33</v>
      </c>
      <c r="F138" s="27">
        <v>1</v>
      </c>
      <c r="G138" s="28">
        <v>0</v>
      </c>
      <c r="H138" s="29">
        <v>0</v>
      </c>
      <c r="I138" s="29">
        <f t="shared" si="40"/>
        <v>0</v>
      </c>
      <c r="J138" s="29">
        <f t="shared" si="42"/>
        <v>0</v>
      </c>
      <c r="K138" s="162" t="e">
        <f t="shared" si="41"/>
        <v>#DIV/0!</v>
      </c>
    </row>
    <row r="139" spans="1:13" ht="33.75" x14ac:dyDescent="0.2">
      <c r="A139" s="128" t="s">
        <v>310</v>
      </c>
      <c r="B139" s="20">
        <v>93141</v>
      </c>
      <c r="C139" s="20" t="s">
        <v>157</v>
      </c>
      <c r="D139" s="33" t="s">
        <v>73</v>
      </c>
      <c r="E139" s="34" t="s">
        <v>33</v>
      </c>
      <c r="F139" s="27">
        <v>12</v>
      </c>
      <c r="G139" s="28">
        <v>0</v>
      </c>
      <c r="H139" s="29">
        <f>TRUNC(G139*(1+$E$214),2)</f>
        <v>0</v>
      </c>
      <c r="I139" s="29">
        <f t="shared" si="40"/>
        <v>0</v>
      </c>
      <c r="J139" s="29">
        <f t="shared" si="42"/>
        <v>0</v>
      </c>
      <c r="K139" s="162" t="e">
        <f t="shared" si="41"/>
        <v>#DIV/0!</v>
      </c>
    </row>
    <row r="140" spans="1:13" ht="45" x14ac:dyDescent="0.2">
      <c r="A140" s="128" t="s">
        <v>311</v>
      </c>
      <c r="B140" s="20" t="s">
        <v>74</v>
      </c>
      <c r="C140" s="20" t="s">
        <v>157</v>
      </c>
      <c r="D140" s="33" t="s">
        <v>75</v>
      </c>
      <c r="E140" s="34" t="s">
        <v>33</v>
      </c>
      <c r="F140" s="27">
        <v>1</v>
      </c>
      <c r="G140" s="28">
        <v>0</v>
      </c>
      <c r="H140" s="29">
        <v>0</v>
      </c>
      <c r="I140" s="29">
        <f t="shared" si="40"/>
        <v>0</v>
      </c>
      <c r="J140" s="29">
        <f t="shared" si="42"/>
        <v>0</v>
      </c>
      <c r="K140" s="162" t="e">
        <f t="shared" si="41"/>
        <v>#DIV/0!</v>
      </c>
    </row>
    <row r="141" spans="1:13" ht="22.5" x14ac:dyDescent="0.2">
      <c r="A141" s="128" t="s">
        <v>312</v>
      </c>
      <c r="B141" s="20" t="s">
        <v>76</v>
      </c>
      <c r="C141" s="20" t="s">
        <v>157</v>
      </c>
      <c r="D141" s="33" t="s">
        <v>77</v>
      </c>
      <c r="E141" s="34" t="s">
        <v>33</v>
      </c>
      <c r="F141" s="27">
        <v>4</v>
      </c>
      <c r="G141" s="28">
        <v>0</v>
      </c>
      <c r="H141" s="29">
        <f>TRUNC(G141*(1+$E$214),2)</f>
        <v>0</v>
      </c>
      <c r="I141" s="29">
        <f t="shared" si="40"/>
        <v>0</v>
      </c>
      <c r="J141" s="29">
        <f t="shared" si="42"/>
        <v>0</v>
      </c>
      <c r="K141" s="162" t="e">
        <f t="shared" si="41"/>
        <v>#DIV/0!</v>
      </c>
    </row>
    <row r="142" spans="1:13" ht="22.5" x14ac:dyDescent="0.2">
      <c r="A142" s="128" t="s">
        <v>313</v>
      </c>
      <c r="B142" s="20" t="s">
        <v>78</v>
      </c>
      <c r="C142" s="20" t="s">
        <v>157</v>
      </c>
      <c r="D142" s="33" t="s">
        <v>79</v>
      </c>
      <c r="E142" s="34" t="s">
        <v>33</v>
      </c>
      <c r="F142" s="27">
        <v>1</v>
      </c>
      <c r="G142" s="28">
        <v>0</v>
      </c>
      <c r="H142" s="29">
        <f>TRUNC(G142*(1+$E$214),2)</f>
        <v>0</v>
      </c>
      <c r="I142" s="29">
        <f t="shared" si="40"/>
        <v>0</v>
      </c>
      <c r="J142" s="29">
        <f t="shared" si="42"/>
        <v>0</v>
      </c>
      <c r="K142" s="162" t="e">
        <f t="shared" si="41"/>
        <v>#DIV/0!</v>
      </c>
    </row>
    <row r="143" spans="1:13" ht="33.75" x14ac:dyDescent="0.2">
      <c r="A143" s="128" t="s">
        <v>314</v>
      </c>
      <c r="B143" s="20">
        <v>97585</v>
      </c>
      <c r="C143" s="20" t="s">
        <v>157</v>
      </c>
      <c r="D143" s="33" t="s">
        <v>80</v>
      </c>
      <c r="E143" s="34" t="s">
        <v>33</v>
      </c>
      <c r="F143" s="27">
        <v>10</v>
      </c>
      <c r="G143" s="28">
        <v>0</v>
      </c>
      <c r="H143" s="29">
        <v>0</v>
      </c>
      <c r="I143" s="29">
        <f t="shared" si="40"/>
        <v>0</v>
      </c>
      <c r="J143" s="29">
        <f t="shared" si="42"/>
        <v>0</v>
      </c>
      <c r="K143" s="162" t="e">
        <f t="shared" si="41"/>
        <v>#DIV/0!</v>
      </c>
    </row>
    <row r="144" spans="1:13" ht="22.5" x14ac:dyDescent="0.2">
      <c r="A144" s="128" t="s">
        <v>315</v>
      </c>
      <c r="B144" s="20">
        <v>97601</v>
      </c>
      <c r="C144" s="20" t="s">
        <v>157</v>
      </c>
      <c r="D144" s="33" t="s">
        <v>81</v>
      </c>
      <c r="E144" s="34" t="s">
        <v>33</v>
      </c>
      <c r="F144" s="27">
        <v>8</v>
      </c>
      <c r="G144" s="28">
        <v>0</v>
      </c>
      <c r="H144" s="29">
        <v>0</v>
      </c>
      <c r="I144" s="29">
        <f t="shared" si="40"/>
        <v>0</v>
      </c>
      <c r="J144" s="29">
        <f t="shared" si="42"/>
        <v>0</v>
      </c>
      <c r="K144" s="162" t="e">
        <f t="shared" si="41"/>
        <v>#DIV/0!</v>
      </c>
    </row>
    <row r="145" spans="1:11" ht="12.75" customHeight="1" x14ac:dyDescent="0.2">
      <c r="A145" s="127"/>
      <c r="B145" s="167" t="s">
        <v>20</v>
      </c>
      <c r="C145" s="167"/>
      <c r="D145" s="167"/>
      <c r="E145" s="167"/>
      <c r="F145" s="167"/>
      <c r="G145" s="167"/>
      <c r="H145" s="167"/>
      <c r="I145" s="31">
        <f>SUM(I130:I144)</f>
        <v>0</v>
      </c>
      <c r="J145" s="31">
        <f>SUM(J130:J144)</f>
        <v>0</v>
      </c>
      <c r="K145" s="162" t="e">
        <f t="shared" si="41"/>
        <v>#DIV/0!</v>
      </c>
    </row>
    <row r="146" spans="1:11" ht="12.75" customHeight="1" x14ac:dyDescent="0.2">
      <c r="A146" s="128">
        <v>17</v>
      </c>
      <c r="B146" s="20"/>
      <c r="C146" s="20"/>
      <c r="D146" s="168" t="s">
        <v>229</v>
      </c>
      <c r="E146" s="168"/>
      <c r="F146" s="168"/>
      <c r="G146" s="168"/>
      <c r="H146" s="168"/>
      <c r="I146" s="168"/>
      <c r="J146" s="168"/>
      <c r="K146" s="162"/>
    </row>
    <row r="147" spans="1:11" ht="22.5" x14ac:dyDescent="0.2">
      <c r="A147" s="128" t="s">
        <v>316</v>
      </c>
      <c r="B147" s="20">
        <v>96620</v>
      </c>
      <c r="C147" s="20" t="s">
        <v>157</v>
      </c>
      <c r="D147" s="32" t="s">
        <v>83</v>
      </c>
      <c r="E147" s="26" t="s">
        <v>23</v>
      </c>
      <c r="F147" s="27">
        <v>3.71</v>
      </c>
      <c r="G147" s="28">
        <v>0</v>
      </c>
      <c r="H147" s="29">
        <v>0</v>
      </c>
      <c r="I147" s="29">
        <f>F147*H147</f>
        <v>0</v>
      </c>
      <c r="J147" s="29">
        <f>H147*F147</f>
        <v>0</v>
      </c>
      <c r="K147" s="162" t="e">
        <f>J147/$J$198</f>
        <v>#DIV/0!</v>
      </c>
    </row>
    <row r="148" spans="1:11" ht="45" x14ac:dyDescent="0.2">
      <c r="A148" s="128" t="s">
        <v>317</v>
      </c>
      <c r="B148" s="20">
        <v>87620</v>
      </c>
      <c r="C148" s="20" t="s">
        <v>157</v>
      </c>
      <c r="D148" s="32" t="s">
        <v>84</v>
      </c>
      <c r="E148" s="26" t="s">
        <v>19</v>
      </c>
      <c r="F148" s="27">
        <v>53.03</v>
      </c>
      <c r="G148" s="28">
        <v>0</v>
      </c>
      <c r="H148" s="29">
        <v>0</v>
      </c>
      <c r="I148" s="29">
        <f>F148*H148</f>
        <v>0</v>
      </c>
      <c r="J148" s="29">
        <f t="shared" ref="J148:J150" si="43">H148*F148</f>
        <v>0</v>
      </c>
      <c r="K148" s="162" t="e">
        <f>J148/$J$198</f>
        <v>#DIV/0!</v>
      </c>
    </row>
    <row r="149" spans="1:11" ht="33.75" x14ac:dyDescent="0.2">
      <c r="A149" s="128" t="s">
        <v>318</v>
      </c>
      <c r="B149" s="20">
        <v>87251</v>
      </c>
      <c r="C149" s="20" t="s">
        <v>157</v>
      </c>
      <c r="D149" s="32" t="s">
        <v>85</v>
      </c>
      <c r="E149" s="26" t="s">
        <v>19</v>
      </c>
      <c r="F149" s="27">
        <v>53.03</v>
      </c>
      <c r="G149" s="28">
        <v>0</v>
      </c>
      <c r="H149" s="29">
        <v>0</v>
      </c>
      <c r="I149" s="29">
        <f>F149*H149</f>
        <v>0</v>
      </c>
      <c r="J149" s="29">
        <f t="shared" si="43"/>
        <v>0</v>
      </c>
      <c r="K149" s="162" t="e">
        <f>J149/$J$198</f>
        <v>#DIV/0!</v>
      </c>
    </row>
    <row r="150" spans="1:11" ht="22.5" x14ac:dyDescent="0.2">
      <c r="A150" s="128" t="s">
        <v>319</v>
      </c>
      <c r="B150" s="20">
        <v>98686</v>
      </c>
      <c r="C150" s="20" t="s">
        <v>157</v>
      </c>
      <c r="D150" s="32" t="s">
        <v>86</v>
      </c>
      <c r="E150" s="26" t="s">
        <v>18</v>
      </c>
      <c r="F150" s="27">
        <v>16.3201</v>
      </c>
      <c r="G150" s="28">
        <v>0</v>
      </c>
      <c r="H150" s="29">
        <f>TRUNC(G150*(1+$E$214),2)</f>
        <v>0</v>
      </c>
      <c r="I150" s="29">
        <f>F150*H150</f>
        <v>0</v>
      </c>
      <c r="J150" s="29">
        <f t="shared" si="43"/>
        <v>0</v>
      </c>
      <c r="K150" s="162" t="e">
        <f>J150/$J$198</f>
        <v>#DIV/0!</v>
      </c>
    </row>
    <row r="151" spans="1:11" x14ac:dyDescent="0.2">
      <c r="A151" s="127"/>
      <c r="B151" s="167" t="s">
        <v>20</v>
      </c>
      <c r="C151" s="167"/>
      <c r="D151" s="167"/>
      <c r="E151" s="167"/>
      <c r="F151" s="167"/>
      <c r="G151" s="167"/>
      <c r="H151" s="167"/>
      <c r="I151" s="31">
        <f>SUM(I136:I150)</f>
        <v>0</v>
      </c>
      <c r="J151" s="31">
        <f>SUM(J147:J150)</f>
        <v>0</v>
      </c>
      <c r="K151" s="162" t="e">
        <f>J151/$J$198</f>
        <v>#DIV/0!</v>
      </c>
    </row>
    <row r="152" spans="1:11" ht="12.75" customHeight="1" x14ac:dyDescent="0.2">
      <c r="A152" s="128">
        <v>18</v>
      </c>
      <c r="B152" s="20"/>
      <c r="C152" s="20"/>
      <c r="D152" s="120" t="s">
        <v>230</v>
      </c>
      <c r="E152" s="120"/>
      <c r="F152" s="120"/>
      <c r="G152" s="120"/>
      <c r="H152" s="120"/>
      <c r="I152" s="120"/>
      <c r="J152" s="29"/>
      <c r="K152" s="162"/>
    </row>
    <row r="153" spans="1:11" ht="36" customHeight="1" x14ac:dyDescent="0.2">
      <c r="A153" s="128" t="s">
        <v>320</v>
      </c>
      <c r="B153" s="20">
        <v>87878</v>
      </c>
      <c r="C153" s="20" t="s">
        <v>157</v>
      </c>
      <c r="D153" s="32" t="s">
        <v>87</v>
      </c>
      <c r="E153" s="26" t="s">
        <v>19</v>
      </c>
      <c r="F153" s="27">
        <v>874.73009999999999</v>
      </c>
      <c r="G153" s="28">
        <v>0</v>
      </c>
      <c r="H153" s="29">
        <f>TRUNC(G153*(1+$E$214),2)</f>
        <v>0</v>
      </c>
      <c r="I153" s="29">
        <f>F153*H153</f>
        <v>0</v>
      </c>
      <c r="J153" s="29">
        <f>H153*F153</f>
        <v>0</v>
      </c>
      <c r="K153" s="162" t="e">
        <f>J153/$J$198</f>
        <v>#DIV/0!</v>
      </c>
    </row>
    <row r="154" spans="1:11" ht="56.25" x14ac:dyDescent="0.2">
      <c r="A154" s="128" t="s">
        <v>321</v>
      </c>
      <c r="B154" s="20">
        <v>87530</v>
      </c>
      <c r="C154" s="20" t="s">
        <v>157</v>
      </c>
      <c r="D154" s="32" t="s">
        <v>88</v>
      </c>
      <c r="E154" s="26" t="s">
        <v>19</v>
      </c>
      <c r="F154" s="27">
        <v>874.73</v>
      </c>
      <c r="G154" s="28">
        <v>0</v>
      </c>
      <c r="H154" s="29">
        <f>TRUNC(G154*(1+$E$214),2)</f>
        <v>0</v>
      </c>
      <c r="I154" s="29">
        <f>F154*H154</f>
        <v>0</v>
      </c>
      <c r="J154" s="29">
        <f t="shared" ref="J154:J155" si="44">H154*F154</f>
        <v>0</v>
      </c>
      <c r="K154" s="162" t="e">
        <f>J154/$J$198</f>
        <v>#DIV/0!</v>
      </c>
    </row>
    <row r="155" spans="1:11" ht="45" x14ac:dyDescent="0.2">
      <c r="A155" s="128" t="s">
        <v>322</v>
      </c>
      <c r="B155" s="20">
        <v>87273</v>
      </c>
      <c r="C155" s="20" t="s">
        <v>157</v>
      </c>
      <c r="D155" s="32" t="s">
        <v>89</v>
      </c>
      <c r="E155" s="26" t="s">
        <v>19</v>
      </c>
      <c r="F155" s="27">
        <v>68.66</v>
      </c>
      <c r="G155" s="28">
        <v>0</v>
      </c>
      <c r="H155" s="29">
        <v>0</v>
      </c>
      <c r="I155" s="29">
        <f>F155*H155</f>
        <v>0</v>
      </c>
      <c r="J155" s="29">
        <f t="shared" si="44"/>
        <v>0</v>
      </c>
      <c r="K155" s="162" t="e">
        <f>J155/$J$198</f>
        <v>#DIV/0!</v>
      </c>
    </row>
    <row r="156" spans="1:11" ht="12.75" customHeight="1" x14ac:dyDescent="0.2">
      <c r="A156" s="127"/>
      <c r="B156" s="167" t="s">
        <v>20</v>
      </c>
      <c r="C156" s="167"/>
      <c r="D156" s="167"/>
      <c r="E156" s="167"/>
      <c r="F156" s="167"/>
      <c r="G156" s="167"/>
      <c r="H156" s="167"/>
      <c r="I156" s="31">
        <f>SUM(I147:I155)</f>
        <v>0</v>
      </c>
      <c r="J156" s="31">
        <f>SUM(J153:J155)</f>
        <v>0</v>
      </c>
      <c r="K156" s="162" t="e">
        <f>J156/$J$198</f>
        <v>#DIV/0!</v>
      </c>
    </row>
    <row r="157" spans="1:11" ht="12.75" customHeight="1" x14ac:dyDescent="0.2">
      <c r="A157" s="128">
        <v>19</v>
      </c>
      <c r="B157" s="20"/>
      <c r="C157" s="20"/>
      <c r="D157" s="168" t="s">
        <v>90</v>
      </c>
      <c r="E157" s="168"/>
      <c r="F157" s="168"/>
      <c r="G157" s="168"/>
      <c r="H157" s="168"/>
      <c r="I157" s="168"/>
      <c r="J157" s="168"/>
      <c r="K157" s="162"/>
    </row>
    <row r="158" spans="1:11" x14ac:dyDescent="0.2">
      <c r="A158" s="128" t="s">
        <v>323</v>
      </c>
      <c r="B158" s="20">
        <v>72122</v>
      </c>
      <c r="C158" s="20" t="s">
        <v>157</v>
      </c>
      <c r="D158" s="33" t="s">
        <v>91</v>
      </c>
      <c r="E158" s="34" t="s">
        <v>19</v>
      </c>
      <c r="F158" s="27">
        <v>26.8</v>
      </c>
      <c r="G158" s="28">
        <v>0</v>
      </c>
      <c r="H158" s="29">
        <f>TRUNC(G158*(1+$E$214),2)</f>
        <v>0</v>
      </c>
      <c r="I158" s="29">
        <f>F158*H158</f>
        <v>0</v>
      </c>
      <c r="J158" s="29">
        <f>H158*F158</f>
        <v>0</v>
      </c>
      <c r="K158" s="162" t="e">
        <f>J158/$J$198</f>
        <v>#DIV/0!</v>
      </c>
    </row>
    <row r="159" spans="1:11" ht="33.75" x14ac:dyDescent="0.2">
      <c r="A159" s="128" t="s">
        <v>324</v>
      </c>
      <c r="B159" s="20">
        <v>72120</v>
      </c>
      <c r="C159" s="20" t="s">
        <v>157</v>
      </c>
      <c r="D159" s="33" t="s">
        <v>92</v>
      </c>
      <c r="E159" s="34" t="s">
        <v>19</v>
      </c>
      <c r="F159" s="27">
        <v>10</v>
      </c>
      <c r="G159" s="28">
        <v>0</v>
      </c>
      <c r="H159" s="29">
        <f>TRUNC(G159*(1+$E$214),2)</f>
        <v>0</v>
      </c>
      <c r="I159" s="29">
        <f>F159*H159</f>
        <v>0</v>
      </c>
      <c r="J159" s="29">
        <f t="shared" ref="J159:J160" si="45">H159*F159</f>
        <v>0</v>
      </c>
      <c r="K159" s="162" t="e">
        <f>J159/$J$198</f>
        <v>#DIV/0!</v>
      </c>
    </row>
    <row r="160" spans="1:11" ht="22.5" x14ac:dyDescent="0.2">
      <c r="A160" s="128" t="s">
        <v>325</v>
      </c>
      <c r="B160" s="20">
        <v>84885</v>
      </c>
      <c r="C160" s="20" t="s">
        <v>157</v>
      </c>
      <c r="D160" s="33" t="s">
        <v>93</v>
      </c>
      <c r="E160" s="34" t="s">
        <v>33</v>
      </c>
      <c r="F160" s="27">
        <v>1</v>
      </c>
      <c r="G160" s="28">
        <v>0</v>
      </c>
      <c r="H160" s="29">
        <f>TRUNC(G160*(1+$E$214),2)</f>
        <v>0</v>
      </c>
      <c r="I160" s="29">
        <f>F160*H160</f>
        <v>0</v>
      </c>
      <c r="J160" s="29">
        <f t="shared" si="45"/>
        <v>0</v>
      </c>
      <c r="K160" s="162" t="e">
        <f>J160/$J$198</f>
        <v>#DIV/0!</v>
      </c>
    </row>
    <row r="161" spans="1:13" ht="12.75" customHeight="1" x14ac:dyDescent="0.2">
      <c r="A161" s="127"/>
      <c r="B161" s="167" t="s">
        <v>20</v>
      </c>
      <c r="C161" s="167"/>
      <c r="D161" s="167"/>
      <c r="E161" s="167"/>
      <c r="F161" s="167"/>
      <c r="G161" s="167"/>
      <c r="H161" s="167"/>
      <c r="I161" s="31">
        <f>SUM(I158:I160)</f>
        <v>0</v>
      </c>
      <c r="J161" s="31">
        <f>SUM(J158:J160)</f>
        <v>0</v>
      </c>
      <c r="K161" s="162" t="e">
        <f>J161/$J$198</f>
        <v>#DIV/0!</v>
      </c>
    </row>
    <row r="162" spans="1:13" ht="12.75" customHeight="1" x14ac:dyDescent="0.2">
      <c r="A162" s="128">
        <v>20</v>
      </c>
      <c r="B162" s="20"/>
      <c r="C162" s="20"/>
      <c r="D162" s="168" t="s">
        <v>94</v>
      </c>
      <c r="E162" s="168"/>
      <c r="F162" s="168"/>
      <c r="G162" s="168"/>
      <c r="H162" s="168"/>
      <c r="I162" s="168"/>
      <c r="J162" s="168"/>
      <c r="K162" s="162"/>
    </row>
    <row r="163" spans="1:13" ht="33.75" x14ac:dyDescent="0.2">
      <c r="A163" s="128" t="s">
        <v>326</v>
      </c>
      <c r="B163" s="20">
        <v>88411</v>
      </c>
      <c r="C163" s="20" t="s">
        <v>157</v>
      </c>
      <c r="D163" s="113" t="s">
        <v>176</v>
      </c>
      <c r="E163" s="114" t="s">
        <v>19</v>
      </c>
      <c r="F163" s="114">
        <v>806.07</v>
      </c>
      <c r="G163" s="115">
        <v>0</v>
      </c>
      <c r="H163" s="116">
        <f>TRUNC(G163*(1+$E$214),2)</f>
        <v>0</v>
      </c>
      <c r="I163" s="116">
        <f>F163*H163</f>
        <v>0</v>
      </c>
      <c r="J163" s="117">
        <f>H163*F163</f>
        <v>0</v>
      </c>
      <c r="K163" s="162" t="e">
        <f t="shared" ref="K163:K172" si="46">J163/$J$198</f>
        <v>#DIV/0!</v>
      </c>
    </row>
    <row r="164" spans="1:13" ht="22.5" x14ac:dyDescent="0.2">
      <c r="A164" s="128" t="s">
        <v>327</v>
      </c>
      <c r="B164" s="20">
        <v>88497</v>
      </c>
      <c r="C164" s="20" t="s">
        <v>157</v>
      </c>
      <c r="D164" s="113" t="s">
        <v>207</v>
      </c>
      <c r="E164" s="114" t="s">
        <v>19</v>
      </c>
      <c r="F164" s="114">
        <v>806.07</v>
      </c>
      <c r="G164" s="115">
        <v>0</v>
      </c>
      <c r="H164" s="116">
        <f>TRUNC(G164*(1+$E$214),2)</f>
        <v>0</v>
      </c>
      <c r="I164" s="116">
        <f>F164*H164</f>
        <v>0</v>
      </c>
      <c r="J164" s="117">
        <f t="shared" ref="J164:J167" si="47">H164*F164</f>
        <v>0</v>
      </c>
      <c r="K164" s="162" t="e">
        <f t="shared" si="46"/>
        <v>#DIV/0!</v>
      </c>
      <c r="M164" s="164"/>
    </row>
    <row r="165" spans="1:13" ht="22.5" x14ac:dyDescent="0.2">
      <c r="A165" s="128" t="s">
        <v>328</v>
      </c>
      <c r="B165" s="20">
        <v>88488</v>
      </c>
      <c r="C165" s="20" t="s">
        <v>157</v>
      </c>
      <c r="D165" s="33" t="s">
        <v>95</v>
      </c>
      <c r="E165" s="34" t="s">
        <v>19</v>
      </c>
      <c r="F165" s="27">
        <f>F153-F155</f>
        <v>806.07010000000002</v>
      </c>
      <c r="G165" s="28">
        <v>0</v>
      </c>
      <c r="H165" s="29">
        <f>TRUNC(G165*(1+$E$214),2)</f>
        <v>0</v>
      </c>
      <c r="I165" s="29">
        <f>F165*H165</f>
        <v>0</v>
      </c>
      <c r="J165" s="117">
        <f t="shared" si="47"/>
        <v>0</v>
      </c>
      <c r="K165" s="162" t="e">
        <f t="shared" si="46"/>
        <v>#DIV/0!</v>
      </c>
    </row>
    <row r="166" spans="1:13" x14ac:dyDescent="0.2">
      <c r="A166" s="128" t="s">
        <v>329</v>
      </c>
      <c r="B166" s="20" t="s">
        <v>96</v>
      </c>
      <c r="C166" s="20" t="s">
        <v>157</v>
      </c>
      <c r="D166" s="112" t="s">
        <v>97</v>
      </c>
      <c r="E166" s="34" t="s">
        <v>19</v>
      </c>
      <c r="F166" s="27">
        <v>12.6</v>
      </c>
      <c r="G166" s="28">
        <v>0</v>
      </c>
      <c r="H166" s="29">
        <f>TRUNC(G166*(1+$E$214),2)</f>
        <v>0</v>
      </c>
      <c r="I166" s="29">
        <f>F166*H166</f>
        <v>0</v>
      </c>
      <c r="J166" s="117">
        <f t="shared" si="47"/>
        <v>0</v>
      </c>
      <c r="K166" s="162" t="e">
        <f t="shared" si="46"/>
        <v>#DIV/0!</v>
      </c>
    </row>
    <row r="167" spans="1:13" x14ac:dyDescent="0.2">
      <c r="A167" s="128" t="s">
        <v>330</v>
      </c>
      <c r="B167" s="24">
        <v>79464</v>
      </c>
      <c r="C167" s="24" t="s">
        <v>157</v>
      </c>
      <c r="D167" s="111" t="s">
        <v>175</v>
      </c>
      <c r="E167" s="34" t="s">
        <v>19</v>
      </c>
      <c r="F167" s="27">
        <v>30.06</v>
      </c>
      <c r="G167" s="28">
        <v>0</v>
      </c>
      <c r="H167" s="29">
        <f>TRUNC(G167*(1+$E$214),2)</f>
        <v>0</v>
      </c>
      <c r="I167" s="29">
        <f>F167*H167</f>
        <v>0</v>
      </c>
      <c r="J167" s="117">
        <f t="shared" si="47"/>
        <v>0</v>
      </c>
      <c r="K167" s="162" t="e">
        <f t="shared" si="46"/>
        <v>#DIV/0!</v>
      </c>
    </row>
    <row r="168" spans="1:13" ht="12.75" customHeight="1" x14ac:dyDescent="0.2">
      <c r="A168" s="127"/>
      <c r="B168" s="167" t="s">
        <v>20</v>
      </c>
      <c r="C168" s="167"/>
      <c r="D168" s="167"/>
      <c r="E168" s="167"/>
      <c r="F168" s="167"/>
      <c r="G168" s="167"/>
      <c r="H168" s="167"/>
      <c r="I168" s="31">
        <f>SUM(I163:I167)</f>
        <v>0</v>
      </c>
      <c r="J168" s="31">
        <f>SUM(J163:J167)</f>
        <v>0</v>
      </c>
      <c r="K168" s="162" t="e">
        <f t="shared" si="46"/>
        <v>#DIV/0!</v>
      </c>
    </row>
    <row r="169" spans="1:13" ht="12.75" customHeight="1" x14ac:dyDescent="0.2">
      <c r="A169" s="128">
        <v>21</v>
      </c>
      <c r="B169" s="20"/>
      <c r="C169" s="20"/>
      <c r="D169" s="168" t="s">
        <v>231</v>
      </c>
      <c r="E169" s="168"/>
      <c r="F169" s="168"/>
      <c r="G169" s="168"/>
      <c r="H169" s="168"/>
      <c r="I169" s="168"/>
      <c r="J169" s="168"/>
      <c r="K169" s="162" t="e">
        <f t="shared" si="46"/>
        <v>#DIV/0!</v>
      </c>
    </row>
    <row r="170" spans="1:13" s="130" customFormat="1" ht="33.75" x14ac:dyDescent="0.2">
      <c r="A170" s="146" t="s">
        <v>331</v>
      </c>
      <c r="B170" s="132">
        <v>72183</v>
      </c>
      <c r="C170" s="132" t="s">
        <v>157</v>
      </c>
      <c r="D170" s="133" t="s">
        <v>98</v>
      </c>
      <c r="E170" s="134" t="s">
        <v>19</v>
      </c>
      <c r="F170" s="135">
        <v>362.54</v>
      </c>
      <c r="G170" s="136">
        <v>0</v>
      </c>
      <c r="H170" s="137">
        <f>TRUNC(G170*(1+$E$214),2)</f>
        <v>0</v>
      </c>
      <c r="I170" s="137">
        <f t="shared" ref="I170:I179" si="48">F170*H170</f>
        <v>0</v>
      </c>
      <c r="J170" s="137">
        <f>H170*F170</f>
        <v>0</v>
      </c>
      <c r="K170" s="162" t="e">
        <f t="shared" si="46"/>
        <v>#DIV/0!</v>
      </c>
    </row>
    <row r="171" spans="1:13" s="130" customFormat="1" ht="33.75" x14ac:dyDescent="0.2">
      <c r="A171" s="146" t="s">
        <v>332</v>
      </c>
      <c r="B171" s="132">
        <v>68333</v>
      </c>
      <c r="C171" s="132" t="s">
        <v>157</v>
      </c>
      <c r="D171" s="133" t="s">
        <v>201</v>
      </c>
      <c r="E171" s="134" t="s">
        <v>19</v>
      </c>
      <c r="F171" s="135">
        <v>192.55</v>
      </c>
      <c r="G171" s="136">
        <v>0</v>
      </c>
      <c r="H171" s="137">
        <f>TRUNC(G171*(1+$E$214),2)</f>
        <v>0</v>
      </c>
      <c r="I171" s="137">
        <f t="shared" si="48"/>
        <v>0</v>
      </c>
      <c r="J171" s="137">
        <f>H171*F171</f>
        <v>0</v>
      </c>
      <c r="K171" s="162" t="e">
        <f t="shared" si="46"/>
        <v>#DIV/0!</v>
      </c>
    </row>
    <row r="172" spans="1:13" x14ac:dyDescent="0.2">
      <c r="A172" s="127"/>
      <c r="B172" s="167" t="s">
        <v>20</v>
      </c>
      <c r="C172" s="167"/>
      <c r="D172" s="167"/>
      <c r="E172" s="167"/>
      <c r="F172" s="167"/>
      <c r="G172" s="167"/>
      <c r="H172" s="167"/>
      <c r="I172" s="31">
        <f>SUM(I167:I171)</f>
        <v>0</v>
      </c>
      <c r="J172" s="31">
        <f>SUM(J170:J171)</f>
        <v>0</v>
      </c>
      <c r="K172" s="162" t="e">
        <f t="shared" si="46"/>
        <v>#DIV/0!</v>
      </c>
    </row>
    <row r="173" spans="1:13" x14ac:dyDescent="0.2">
      <c r="A173" s="128">
        <v>22</v>
      </c>
      <c r="B173" s="20"/>
      <c r="C173" s="20"/>
      <c r="D173" s="168" t="s">
        <v>232</v>
      </c>
      <c r="E173" s="168"/>
      <c r="F173" s="168"/>
      <c r="G173" s="168"/>
      <c r="H173" s="168"/>
      <c r="I173" s="168"/>
      <c r="J173" s="168"/>
      <c r="K173" s="162"/>
    </row>
    <row r="174" spans="1:13" ht="22.5" x14ac:dyDescent="0.2">
      <c r="A174" s="128" t="s">
        <v>333</v>
      </c>
      <c r="B174" s="20">
        <v>94319</v>
      </c>
      <c r="C174" s="20" t="s">
        <v>157</v>
      </c>
      <c r="D174" s="36" t="s">
        <v>177</v>
      </c>
      <c r="E174" s="34" t="s">
        <v>23</v>
      </c>
      <c r="F174" s="27">
        <v>35.380000000000003</v>
      </c>
      <c r="G174" s="28">
        <v>0</v>
      </c>
      <c r="H174" s="29">
        <f>TRUNC(G174*(1+$E$214),2)</f>
        <v>0</v>
      </c>
      <c r="I174" s="29">
        <f t="shared" si="48"/>
        <v>0</v>
      </c>
      <c r="J174" s="29">
        <f>H174*F174</f>
        <v>0</v>
      </c>
      <c r="K174" s="162" t="e">
        <f t="shared" ref="K174:K180" si="49">J174/$J$198</f>
        <v>#DIV/0!</v>
      </c>
    </row>
    <row r="175" spans="1:13" ht="50.25" customHeight="1" x14ac:dyDescent="0.2">
      <c r="A175" s="128" t="s">
        <v>334</v>
      </c>
      <c r="B175" s="20">
        <v>87878</v>
      </c>
      <c r="C175" s="20" t="s">
        <v>157</v>
      </c>
      <c r="D175" s="32" t="s">
        <v>87</v>
      </c>
      <c r="E175" s="26" t="s">
        <v>19</v>
      </c>
      <c r="F175" s="27">
        <v>67.92</v>
      </c>
      <c r="G175" s="28">
        <v>0</v>
      </c>
      <c r="H175" s="29">
        <f>TRUNC(G175*(1+$E$214),2)</f>
        <v>0</v>
      </c>
      <c r="I175" s="29">
        <f>F175*H175</f>
        <v>0</v>
      </c>
      <c r="J175" s="29">
        <f t="shared" ref="J175:J179" si="50">H175*F175</f>
        <v>0</v>
      </c>
      <c r="K175" s="162" t="e">
        <f t="shared" si="49"/>
        <v>#DIV/0!</v>
      </c>
    </row>
    <row r="176" spans="1:13" ht="56.25" x14ac:dyDescent="0.2">
      <c r="A176" s="128" t="s">
        <v>335</v>
      </c>
      <c r="B176" s="20">
        <v>87530</v>
      </c>
      <c r="C176" s="20" t="s">
        <v>157</v>
      </c>
      <c r="D176" s="32" t="s">
        <v>99</v>
      </c>
      <c r="E176" s="26" t="s">
        <v>19</v>
      </c>
      <c r="F176" s="27">
        <v>67.92</v>
      </c>
      <c r="G176" s="28">
        <v>0</v>
      </c>
      <c r="H176" s="29">
        <f>TRUNC(G176*(1+$E$214),2)</f>
        <v>0</v>
      </c>
      <c r="I176" s="29">
        <f t="shared" si="48"/>
        <v>0</v>
      </c>
      <c r="J176" s="29">
        <f t="shared" si="50"/>
        <v>0</v>
      </c>
      <c r="K176" s="162" t="e">
        <f t="shared" si="49"/>
        <v>#DIV/0!</v>
      </c>
    </row>
    <row r="177" spans="1:11" s="130" customFormat="1" ht="22.5" x14ac:dyDescent="0.2">
      <c r="A177" s="146" t="s">
        <v>336</v>
      </c>
      <c r="B177" s="132">
        <v>98557</v>
      </c>
      <c r="C177" s="132" t="s">
        <v>157</v>
      </c>
      <c r="D177" s="147" t="s">
        <v>27</v>
      </c>
      <c r="E177" s="139" t="s">
        <v>19</v>
      </c>
      <c r="F177" s="135">
        <v>128.83000000000001</v>
      </c>
      <c r="G177" s="136">
        <v>0</v>
      </c>
      <c r="H177" s="137">
        <f>TRUNC(G177*(1+$E$214),2)</f>
        <v>0</v>
      </c>
      <c r="I177" s="129">
        <f t="shared" si="48"/>
        <v>0</v>
      </c>
      <c r="J177" s="29">
        <f t="shared" si="50"/>
        <v>0</v>
      </c>
      <c r="K177" s="162" t="e">
        <f t="shared" si="49"/>
        <v>#DIV/0!</v>
      </c>
    </row>
    <row r="178" spans="1:11" ht="22.5" x14ac:dyDescent="0.2">
      <c r="A178" s="128" t="s">
        <v>337</v>
      </c>
      <c r="B178" s="20">
        <v>96620</v>
      </c>
      <c r="C178" s="20" t="s">
        <v>157</v>
      </c>
      <c r="D178" s="32" t="s">
        <v>206</v>
      </c>
      <c r="E178" s="26" t="s">
        <v>23</v>
      </c>
      <c r="F178" s="27">
        <v>2.83</v>
      </c>
      <c r="G178" s="28">
        <v>0</v>
      </c>
      <c r="H178" s="29">
        <v>0</v>
      </c>
      <c r="I178" s="29">
        <f>F178*H178</f>
        <v>0</v>
      </c>
      <c r="J178" s="29">
        <f t="shared" si="50"/>
        <v>0</v>
      </c>
      <c r="K178" s="162" t="e">
        <f t="shared" si="49"/>
        <v>#DIV/0!</v>
      </c>
    </row>
    <row r="179" spans="1:11" ht="33.75" x14ac:dyDescent="0.2">
      <c r="A179" s="128" t="s">
        <v>338</v>
      </c>
      <c r="B179" s="20">
        <v>98679</v>
      </c>
      <c r="C179" s="20" t="s">
        <v>157</v>
      </c>
      <c r="D179" s="32" t="s">
        <v>205</v>
      </c>
      <c r="E179" s="26" t="s">
        <v>19</v>
      </c>
      <c r="F179" s="27">
        <v>56.7</v>
      </c>
      <c r="G179" s="28">
        <v>0</v>
      </c>
      <c r="H179" s="29">
        <v>0</v>
      </c>
      <c r="I179" s="29">
        <f t="shared" si="48"/>
        <v>0</v>
      </c>
      <c r="J179" s="29">
        <f t="shared" si="50"/>
        <v>0</v>
      </c>
      <c r="K179" s="162" t="e">
        <f t="shared" si="49"/>
        <v>#DIV/0!</v>
      </c>
    </row>
    <row r="180" spans="1:11" x14ac:dyDescent="0.2">
      <c r="A180" s="127"/>
      <c r="B180" s="167" t="s">
        <v>20</v>
      </c>
      <c r="C180" s="167"/>
      <c r="D180" s="167"/>
      <c r="E180" s="167"/>
      <c r="F180" s="167"/>
      <c r="G180" s="167"/>
      <c r="H180" s="167"/>
      <c r="I180" s="31">
        <f>SUM(I168:I179)</f>
        <v>0</v>
      </c>
      <c r="J180" s="31">
        <f>SUM(J174:J179)</f>
        <v>0</v>
      </c>
      <c r="K180" s="162" t="e">
        <f t="shared" si="49"/>
        <v>#DIV/0!</v>
      </c>
    </row>
    <row r="181" spans="1:11" x14ac:dyDescent="0.2">
      <c r="A181" s="128">
        <v>23</v>
      </c>
      <c r="B181" s="20"/>
      <c r="C181" s="20"/>
      <c r="D181" s="168" t="s">
        <v>342</v>
      </c>
      <c r="E181" s="168"/>
      <c r="F181" s="168"/>
      <c r="G181" s="168"/>
      <c r="H181" s="168"/>
      <c r="I181" s="168"/>
      <c r="J181" s="168"/>
      <c r="K181" s="162"/>
    </row>
    <row r="182" spans="1:11" x14ac:dyDescent="0.2">
      <c r="A182" s="128" t="s">
        <v>339</v>
      </c>
      <c r="B182" s="144" t="s">
        <v>167</v>
      </c>
      <c r="C182" s="144" t="s">
        <v>162</v>
      </c>
      <c r="D182" s="133" t="s">
        <v>102</v>
      </c>
      <c r="E182" s="134" t="s">
        <v>19</v>
      </c>
      <c r="F182" s="135">
        <v>7.0500100000000003</v>
      </c>
      <c r="G182" s="145">
        <v>0</v>
      </c>
      <c r="H182" s="137">
        <v>0</v>
      </c>
      <c r="I182" s="137">
        <f t="shared" ref="I182" si="51">F182*H182</f>
        <v>0</v>
      </c>
      <c r="J182" s="137">
        <v>0</v>
      </c>
      <c r="K182" s="162" t="e">
        <f t="shared" ref="K182:K190" si="52">J182/$J$198</f>
        <v>#DIV/0!</v>
      </c>
    </row>
    <row r="183" spans="1:11" s="130" customFormat="1" ht="33.75" x14ac:dyDescent="0.2">
      <c r="A183" s="128" t="s">
        <v>343</v>
      </c>
      <c r="B183" s="132">
        <v>101173</v>
      </c>
      <c r="C183" s="132" t="s">
        <v>157</v>
      </c>
      <c r="D183" s="133" t="s">
        <v>185</v>
      </c>
      <c r="E183" s="134" t="s">
        <v>18</v>
      </c>
      <c r="F183" s="135">
        <v>18</v>
      </c>
      <c r="G183" s="136">
        <v>0</v>
      </c>
      <c r="H183" s="137">
        <v>0</v>
      </c>
      <c r="I183" s="137">
        <f t="shared" ref="I183" si="53">F183*H183</f>
        <v>0</v>
      </c>
      <c r="J183" s="137">
        <f>H183*F183</f>
        <v>0</v>
      </c>
      <c r="K183" s="162" t="e">
        <f t="shared" si="52"/>
        <v>#DIV/0!</v>
      </c>
    </row>
    <row r="184" spans="1:11" s="130" customFormat="1" ht="22.5" x14ac:dyDescent="0.2">
      <c r="A184" s="128" t="s">
        <v>344</v>
      </c>
      <c r="B184" s="132">
        <v>93358</v>
      </c>
      <c r="C184" s="132" t="s">
        <v>157</v>
      </c>
      <c r="D184" s="138" t="s">
        <v>25</v>
      </c>
      <c r="E184" s="139" t="s">
        <v>23</v>
      </c>
      <c r="F184" s="135">
        <v>10.33</v>
      </c>
      <c r="G184" s="136">
        <v>0</v>
      </c>
      <c r="H184" s="137">
        <v>0</v>
      </c>
      <c r="I184" s="137">
        <f>F184*H184</f>
        <v>0</v>
      </c>
      <c r="J184" s="137">
        <f t="shared" ref="J184:J189" si="54">H184*F184</f>
        <v>0</v>
      </c>
      <c r="K184" s="162" t="e">
        <f t="shared" si="52"/>
        <v>#DIV/0!</v>
      </c>
    </row>
    <row r="185" spans="1:11" s="130" customFormat="1" ht="22.5" x14ac:dyDescent="0.2">
      <c r="A185" s="128" t="s">
        <v>345</v>
      </c>
      <c r="B185" s="132">
        <v>92269</v>
      </c>
      <c r="C185" s="132" t="s">
        <v>157</v>
      </c>
      <c r="D185" s="133" t="s">
        <v>192</v>
      </c>
      <c r="E185" s="139" t="s">
        <v>19</v>
      </c>
      <c r="F185" s="135">
        <v>25.11</v>
      </c>
      <c r="G185" s="136">
        <v>0</v>
      </c>
      <c r="H185" s="137">
        <v>0</v>
      </c>
      <c r="I185" s="137">
        <f>F185*H185</f>
        <v>0</v>
      </c>
      <c r="J185" s="137">
        <f t="shared" si="54"/>
        <v>0</v>
      </c>
      <c r="K185" s="162" t="e">
        <f t="shared" si="52"/>
        <v>#DIV/0!</v>
      </c>
    </row>
    <row r="186" spans="1:11" s="130" customFormat="1" ht="45" x14ac:dyDescent="0.2">
      <c r="A186" s="128" t="s">
        <v>346</v>
      </c>
      <c r="B186" s="132">
        <v>92775</v>
      </c>
      <c r="C186" s="132" t="s">
        <v>157</v>
      </c>
      <c r="D186" s="133" t="s">
        <v>193</v>
      </c>
      <c r="E186" s="139" t="s">
        <v>26</v>
      </c>
      <c r="F186" s="135">
        <v>28.43</v>
      </c>
      <c r="G186" s="136">
        <v>0</v>
      </c>
      <c r="H186" s="137">
        <f>TRUNC(G186*(1+$E$214),2)</f>
        <v>0</v>
      </c>
      <c r="I186" s="137">
        <f>F186*H186</f>
        <v>0</v>
      </c>
      <c r="J186" s="137">
        <f t="shared" si="54"/>
        <v>0</v>
      </c>
      <c r="K186" s="162" t="e">
        <f t="shared" si="52"/>
        <v>#DIV/0!</v>
      </c>
    </row>
    <row r="187" spans="1:11" s="130" customFormat="1" ht="45" x14ac:dyDescent="0.2">
      <c r="A187" s="128" t="s">
        <v>347</v>
      </c>
      <c r="B187" s="132">
        <v>92777</v>
      </c>
      <c r="C187" s="132" t="s">
        <v>157</v>
      </c>
      <c r="D187" s="133" t="s">
        <v>195</v>
      </c>
      <c r="E187" s="139" t="s">
        <v>26</v>
      </c>
      <c r="F187" s="135">
        <v>57.810200000000002</v>
      </c>
      <c r="G187" s="136">
        <v>0</v>
      </c>
      <c r="H187" s="137">
        <f>TRUNC(G187*(1+$E$214),2)</f>
        <v>0</v>
      </c>
      <c r="I187" s="137">
        <f>F187*H187</f>
        <v>0</v>
      </c>
      <c r="J187" s="137">
        <f t="shared" si="54"/>
        <v>0</v>
      </c>
      <c r="K187" s="162" t="e">
        <f t="shared" si="52"/>
        <v>#DIV/0!</v>
      </c>
    </row>
    <row r="188" spans="1:11" s="130" customFormat="1" ht="33.75" x14ac:dyDescent="0.2">
      <c r="A188" s="128" t="s">
        <v>348</v>
      </c>
      <c r="B188" s="132">
        <v>1527</v>
      </c>
      <c r="C188" s="132" t="s">
        <v>158</v>
      </c>
      <c r="D188" s="133" t="s">
        <v>188</v>
      </c>
      <c r="E188" s="139" t="s">
        <v>23</v>
      </c>
      <c r="F188" s="135">
        <v>1.88</v>
      </c>
      <c r="G188" s="136">
        <v>0</v>
      </c>
      <c r="H188" s="137">
        <f>TRUNC(G188*(1+$E$214),2)</f>
        <v>0</v>
      </c>
      <c r="I188" s="137">
        <f t="shared" ref="I188:I189" si="55">F188*H188</f>
        <v>0</v>
      </c>
      <c r="J188" s="137">
        <f t="shared" si="54"/>
        <v>0</v>
      </c>
      <c r="K188" s="162" t="e">
        <f t="shared" si="52"/>
        <v>#DIV/0!</v>
      </c>
    </row>
    <row r="189" spans="1:11" ht="22.5" x14ac:dyDescent="0.2">
      <c r="A189" s="128" t="s">
        <v>364</v>
      </c>
      <c r="B189" s="140">
        <v>92874</v>
      </c>
      <c r="C189" s="140" t="s">
        <v>157</v>
      </c>
      <c r="D189" s="133" t="s">
        <v>360</v>
      </c>
      <c r="E189" s="141" t="s">
        <v>23</v>
      </c>
      <c r="F189" s="142">
        <f>F188</f>
        <v>1.88</v>
      </c>
      <c r="G189" s="143">
        <v>0</v>
      </c>
      <c r="H189" s="137">
        <f>TRUNC(G189*(1+$E$214),2)</f>
        <v>0</v>
      </c>
      <c r="I189" s="137">
        <f t="shared" si="55"/>
        <v>0</v>
      </c>
      <c r="J189" s="137">
        <f t="shared" si="54"/>
        <v>0</v>
      </c>
      <c r="K189" s="162" t="e">
        <f t="shared" si="52"/>
        <v>#DIV/0!</v>
      </c>
    </row>
    <row r="190" spans="1:11" ht="12.75" customHeight="1" x14ac:dyDescent="0.2">
      <c r="A190" s="127"/>
      <c r="B190" s="167" t="s">
        <v>20</v>
      </c>
      <c r="C190" s="167"/>
      <c r="D190" s="167"/>
      <c r="E190" s="167"/>
      <c r="F190" s="167"/>
      <c r="G190" s="167"/>
      <c r="H190" s="167"/>
      <c r="I190" s="31">
        <f>SUM(I170:I189)</f>
        <v>0</v>
      </c>
      <c r="J190" s="31">
        <f>SUM(J182:J189)</f>
        <v>0</v>
      </c>
      <c r="K190" s="162" t="e">
        <f t="shared" si="52"/>
        <v>#DIV/0!</v>
      </c>
    </row>
    <row r="191" spans="1:11" ht="12.75" customHeight="1" x14ac:dyDescent="0.2">
      <c r="A191" s="128">
        <v>24</v>
      </c>
      <c r="B191" s="20"/>
      <c r="C191" s="20"/>
      <c r="D191" s="168" t="s">
        <v>233</v>
      </c>
      <c r="E191" s="168"/>
      <c r="F191" s="168"/>
      <c r="G191" s="168"/>
      <c r="H191" s="168"/>
      <c r="I191" s="168"/>
      <c r="J191" s="168"/>
      <c r="K191" s="162"/>
    </row>
    <row r="192" spans="1:11" ht="22.5" x14ac:dyDescent="0.2">
      <c r="A192" s="128" t="s">
        <v>340</v>
      </c>
      <c r="B192" s="20">
        <v>99814</v>
      </c>
      <c r="C192" s="20" t="s">
        <v>157</v>
      </c>
      <c r="D192" s="33" t="s">
        <v>103</v>
      </c>
      <c r="E192" s="34" t="s">
        <v>19</v>
      </c>
      <c r="F192" s="27">
        <v>379.83542189560001</v>
      </c>
      <c r="G192" s="28">
        <v>0</v>
      </c>
      <c r="H192" s="29">
        <v>0</v>
      </c>
      <c r="I192" s="29">
        <f>F192*H192</f>
        <v>0</v>
      </c>
      <c r="J192" s="29">
        <f>H192*F192</f>
        <v>0</v>
      </c>
      <c r="K192" s="162" t="e">
        <f>J192/$J$198</f>
        <v>#DIV/0!</v>
      </c>
    </row>
    <row r="193" spans="1:11" ht="22.5" x14ac:dyDescent="0.2">
      <c r="A193" s="128" t="s">
        <v>341</v>
      </c>
      <c r="B193" s="20">
        <v>99803</v>
      </c>
      <c r="C193" s="20" t="s">
        <v>157</v>
      </c>
      <c r="D193" s="33" t="s">
        <v>104</v>
      </c>
      <c r="E193" s="34" t="s">
        <v>19</v>
      </c>
      <c r="F193" s="27">
        <v>53.03</v>
      </c>
      <c r="G193" s="28">
        <v>0</v>
      </c>
      <c r="H193" s="29">
        <v>0</v>
      </c>
      <c r="I193" s="29">
        <f>F193*H193</f>
        <v>0</v>
      </c>
      <c r="J193" s="29">
        <f>H193*F193</f>
        <v>0</v>
      </c>
      <c r="K193" s="162" t="e">
        <f>J193/$J$198</f>
        <v>#DIV/0!</v>
      </c>
    </row>
    <row r="194" spans="1:11" ht="12.75" customHeight="1" x14ac:dyDescent="0.2">
      <c r="A194" s="127"/>
      <c r="B194" s="167" t="s">
        <v>20</v>
      </c>
      <c r="C194" s="167"/>
      <c r="D194" s="167"/>
      <c r="E194" s="167"/>
      <c r="F194" s="167"/>
      <c r="G194" s="167"/>
      <c r="H194" s="167"/>
      <c r="I194" s="31">
        <f>SUM(I192:I193)</f>
        <v>0</v>
      </c>
      <c r="J194" s="31">
        <f>SUM(J192:J193)</f>
        <v>0</v>
      </c>
      <c r="K194" s="162" t="e">
        <f>J194/$J$198</f>
        <v>#DIV/0!</v>
      </c>
    </row>
    <row r="195" spans="1:11" ht="12.75" customHeight="1" x14ac:dyDescent="0.2">
      <c r="A195" s="128">
        <v>25</v>
      </c>
      <c r="B195" s="20"/>
      <c r="C195" s="20"/>
      <c r="D195" s="168" t="s">
        <v>351</v>
      </c>
      <c r="E195" s="168"/>
      <c r="F195" s="168"/>
      <c r="G195" s="168"/>
      <c r="H195" s="168"/>
      <c r="I195" s="168"/>
      <c r="J195" s="168"/>
      <c r="K195" s="162"/>
    </row>
    <row r="196" spans="1:11" ht="12.75" customHeight="1" x14ac:dyDescent="0.2">
      <c r="A196" s="128" t="s">
        <v>352</v>
      </c>
      <c r="B196" s="20">
        <v>2706</v>
      </c>
      <c r="C196" s="20" t="s">
        <v>158</v>
      </c>
      <c r="D196" s="36" t="s">
        <v>353</v>
      </c>
      <c r="E196" s="34" t="s">
        <v>354</v>
      </c>
      <c r="F196" s="27">
        <v>144</v>
      </c>
      <c r="G196" s="28">
        <v>0</v>
      </c>
      <c r="H196" s="29">
        <v>0</v>
      </c>
      <c r="I196" s="29">
        <f>F196*H196</f>
        <v>0</v>
      </c>
      <c r="J196" s="29">
        <f>H196*F196</f>
        <v>0</v>
      </c>
      <c r="K196" s="162" t="e">
        <f>J196/$J$198</f>
        <v>#DIV/0!</v>
      </c>
    </row>
    <row r="197" spans="1:11" ht="12.75" customHeight="1" x14ac:dyDescent="0.2">
      <c r="A197" s="127"/>
      <c r="B197" s="167" t="s">
        <v>20</v>
      </c>
      <c r="C197" s="167"/>
      <c r="D197" s="167"/>
      <c r="E197" s="167"/>
      <c r="F197" s="167"/>
      <c r="G197" s="167"/>
      <c r="H197" s="167"/>
      <c r="I197" s="31">
        <f>SUM(I196:I196)</f>
        <v>0</v>
      </c>
      <c r="J197" s="31">
        <f>SUM(J196:J196)</f>
        <v>0</v>
      </c>
      <c r="K197" s="162" t="e">
        <f>J197/$J$198</f>
        <v>#DIV/0!</v>
      </c>
    </row>
    <row r="198" spans="1:11" ht="12.75" customHeight="1" x14ac:dyDescent="0.2">
      <c r="B198" s="1" t="s">
        <v>105</v>
      </c>
      <c r="D198" s="37"/>
      <c r="E198" s="37"/>
      <c r="F198" s="38"/>
      <c r="G198" s="38"/>
      <c r="H198" s="39" t="s">
        <v>15</v>
      </c>
      <c r="I198" s="40">
        <f>I17+I22+I49+I77+I87+I94+I128+I145+I156+I161+I168+I190+I194</f>
        <v>0</v>
      </c>
      <c r="J198" s="40">
        <f>(J17+J22+J27+J41+J49+J53+J66+J74+J77+J80+J87+J94+J105+J116+J128+J145+J151+J156+J161+J168+J172+J180+J190+J194+J197)</f>
        <v>0</v>
      </c>
      <c r="K198" s="162" t="e">
        <f>J198/$J$198</f>
        <v>#DIV/0!</v>
      </c>
    </row>
    <row r="199" spans="1:11" ht="12.75" customHeight="1" x14ac:dyDescent="0.2">
      <c r="B199" s="109" t="s">
        <v>159</v>
      </c>
      <c r="C199" s="109" t="s">
        <v>160</v>
      </c>
      <c r="D199" s="37"/>
      <c r="E199" s="37"/>
      <c r="F199" s="38"/>
      <c r="G199" s="38"/>
      <c r="H199" s="41"/>
      <c r="I199" s="42"/>
      <c r="J199" s="42"/>
    </row>
    <row r="200" spans="1:11" ht="12.75" customHeight="1" x14ac:dyDescent="0.2">
      <c r="B200" s="109"/>
      <c r="C200" s="179" t="s">
        <v>365</v>
      </c>
      <c r="D200" s="180"/>
      <c r="E200" s="180"/>
      <c r="F200" s="180"/>
      <c r="G200" s="180"/>
      <c r="H200" s="180"/>
      <c r="I200" s="180"/>
      <c r="J200" s="180"/>
    </row>
    <row r="201" spans="1:11" ht="12.75" customHeight="1" x14ac:dyDescent="0.2">
      <c r="C201" s="180"/>
      <c r="D201" s="180"/>
      <c r="E201" s="180"/>
      <c r="F201" s="180"/>
      <c r="G201" s="180"/>
      <c r="H201" s="180"/>
      <c r="I201" s="180"/>
      <c r="J201" s="180"/>
    </row>
    <row r="202" spans="1:11" x14ac:dyDescent="0.2">
      <c r="D202" s="37"/>
      <c r="E202" s="37"/>
      <c r="F202" s="38"/>
      <c r="G202" s="38"/>
      <c r="H202" s="41"/>
      <c r="I202" s="42"/>
      <c r="J202" s="42"/>
    </row>
    <row r="203" spans="1:11" ht="45" x14ac:dyDescent="0.2">
      <c r="D203" s="43" t="s">
        <v>106</v>
      </c>
      <c r="E203" s="44" t="s">
        <v>107</v>
      </c>
      <c r="F203" s="38"/>
      <c r="G203" s="38"/>
      <c r="H203" s="41"/>
      <c r="I203" s="42"/>
      <c r="J203" s="42"/>
    </row>
    <row r="204" spans="1:11" x14ac:dyDescent="0.2">
      <c r="D204" s="45" t="s">
        <v>108</v>
      </c>
      <c r="E204" s="46">
        <v>0.03</v>
      </c>
      <c r="F204" s="38"/>
      <c r="G204" s="38"/>
      <c r="H204" s="41"/>
      <c r="I204" s="42"/>
      <c r="J204" s="42"/>
    </row>
    <row r="205" spans="1:11" x14ac:dyDescent="0.2">
      <c r="D205" s="45" t="s">
        <v>109</v>
      </c>
      <c r="E205" s="46">
        <v>6.1800000000000001E-2</v>
      </c>
      <c r="F205" s="38"/>
      <c r="G205" s="38"/>
      <c r="H205" s="41"/>
      <c r="I205" s="42"/>
      <c r="J205" s="42"/>
    </row>
    <row r="206" spans="1:11" x14ac:dyDescent="0.2">
      <c r="D206" s="45" t="s">
        <v>110</v>
      </c>
      <c r="E206" s="46">
        <v>5.8999999999999999E-3</v>
      </c>
      <c r="F206" s="38"/>
      <c r="G206" s="38"/>
      <c r="H206" s="41"/>
      <c r="I206" s="42"/>
      <c r="J206" s="42"/>
    </row>
    <row r="207" spans="1:11" x14ac:dyDescent="0.2">
      <c r="D207" s="45" t="s">
        <v>111</v>
      </c>
      <c r="E207" s="46">
        <v>8.0000000000000002E-3</v>
      </c>
      <c r="F207" s="38"/>
      <c r="G207" s="38"/>
      <c r="H207" s="41"/>
      <c r="I207" s="42"/>
      <c r="J207" s="42"/>
    </row>
    <row r="208" spans="1:11" x14ac:dyDescent="0.2">
      <c r="D208" s="45" t="s">
        <v>112</v>
      </c>
      <c r="E208" s="46">
        <v>9.7000000000000003E-3</v>
      </c>
      <c r="F208" s="38"/>
      <c r="G208" s="38"/>
      <c r="H208" s="41"/>
      <c r="I208" s="42"/>
      <c r="J208" s="42"/>
    </row>
    <row r="209" spans="2:10" x14ac:dyDescent="0.2">
      <c r="D209" s="45" t="s">
        <v>113</v>
      </c>
      <c r="E209" s="47">
        <f>E210+E211+E212+E213</f>
        <v>8.6499999999999994E-2</v>
      </c>
      <c r="F209" s="38"/>
      <c r="G209" s="38"/>
      <c r="H209" s="41"/>
      <c r="I209" s="42"/>
      <c r="J209" s="42"/>
    </row>
    <row r="210" spans="2:10" x14ac:dyDescent="0.2">
      <c r="D210" s="45" t="s">
        <v>114</v>
      </c>
      <c r="E210" s="46">
        <v>0.03</v>
      </c>
      <c r="F210" s="38"/>
      <c r="G210" s="38"/>
      <c r="H210" s="41"/>
      <c r="I210" s="42"/>
      <c r="J210" s="42"/>
    </row>
    <row r="211" spans="2:10" x14ac:dyDescent="0.2">
      <c r="D211" s="45" t="s">
        <v>115</v>
      </c>
      <c r="E211" s="46">
        <v>6.4999999999999997E-3</v>
      </c>
      <c r="F211" s="38"/>
      <c r="G211" s="38"/>
      <c r="H211" s="41"/>
      <c r="I211" s="42"/>
      <c r="J211" s="42"/>
    </row>
    <row r="212" spans="2:10" x14ac:dyDescent="0.2">
      <c r="D212" s="45" t="s">
        <v>116</v>
      </c>
      <c r="E212" s="46">
        <v>0.05</v>
      </c>
      <c r="F212" s="38"/>
      <c r="G212" s="38"/>
      <c r="H212" s="41"/>
      <c r="I212" s="42"/>
      <c r="J212" s="42"/>
    </row>
    <row r="213" spans="2:10" x14ac:dyDescent="0.2">
      <c r="D213" s="45" t="s">
        <v>117</v>
      </c>
      <c r="E213" s="48">
        <v>0</v>
      </c>
      <c r="F213" s="38"/>
      <c r="G213" s="38"/>
      <c r="H213" s="41"/>
      <c r="I213" s="42"/>
      <c r="J213" s="42"/>
    </row>
    <row r="214" spans="2:10" x14ac:dyDescent="0.2">
      <c r="D214" s="49" t="s">
        <v>118</v>
      </c>
      <c r="E214" s="50">
        <f>ROUND((((1+E204+E207+E208)*(1+E206)*(1+E205))/(1-E209))-1,4)</f>
        <v>0.22500000000000001</v>
      </c>
      <c r="F214" s="38"/>
      <c r="G214" s="38"/>
      <c r="H214" s="41"/>
      <c r="I214" s="42"/>
      <c r="J214" s="42"/>
    </row>
    <row r="215" spans="2:10" x14ac:dyDescent="0.2">
      <c r="D215" s="37"/>
      <c r="E215" s="37"/>
      <c r="F215" s="38"/>
      <c r="G215" s="38"/>
      <c r="H215" s="41"/>
      <c r="I215" s="42"/>
      <c r="J215" s="42"/>
    </row>
    <row r="216" spans="2:10" x14ac:dyDescent="0.2">
      <c r="D216" s="37"/>
      <c r="E216" s="37"/>
      <c r="F216" s="38"/>
      <c r="G216" s="38"/>
      <c r="H216" s="41"/>
      <c r="I216" s="42"/>
      <c r="J216" s="42"/>
    </row>
    <row r="217" spans="2:10" x14ac:dyDescent="0.2">
      <c r="B217" s="55" t="s">
        <v>355</v>
      </c>
      <c r="D217" s="51"/>
      <c r="E217" s="52"/>
      <c r="F217" s="53"/>
      <c r="G217" s="53"/>
      <c r="I217" s="54"/>
    </row>
    <row r="218" spans="2:10" x14ac:dyDescent="0.2">
      <c r="C218" s="55"/>
      <c r="D218" s="51"/>
      <c r="E218" s="52"/>
      <c r="F218" s="53"/>
      <c r="G218" s="53"/>
    </row>
    <row r="219" spans="2:10" x14ac:dyDescent="0.2">
      <c r="D219" s="51"/>
      <c r="E219" s="56"/>
      <c r="F219" s="38"/>
      <c r="G219" s="38"/>
    </row>
    <row r="220" spans="2:10" x14ac:dyDescent="0.2">
      <c r="D220" s="51"/>
      <c r="E220" s="56"/>
      <c r="F220" s="38"/>
      <c r="G220" s="38"/>
    </row>
    <row r="222" spans="2:10" x14ac:dyDescent="0.2">
      <c r="D222" s="57"/>
    </row>
    <row r="223" spans="2:10" x14ac:dyDescent="0.2">
      <c r="D223" s="58" t="s">
        <v>119</v>
      </c>
    </row>
    <row r="224" spans="2:10" x14ac:dyDescent="0.2">
      <c r="D224" s="59" t="s">
        <v>120</v>
      </c>
    </row>
  </sheetData>
  <mergeCells count="50">
    <mergeCell ref="C200:J201"/>
    <mergeCell ref="D195:J195"/>
    <mergeCell ref="B197:H197"/>
    <mergeCell ref="D75:J75"/>
    <mergeCell ref="B80:H80"/>
    <mergeCell ref="D81:J81"/>
    <mergeCell ref="B105:H105"/>
    <mergeCell ref="B116:H116"/>
    <mergeCell ref="B77:H77"/>
    <mergeCell ref="D78:J78"/>
    <mergeCell ref="B87:H87"/>
    <mergeCell ref="D88:J88"/>
    <mergeCell ref="B94:H94"/>
    <mergeCell ref="B145:H145"/>
    <mergeCell ref="D146:J146"/>
    <mergeCell ref="B156:H156"/>
    <mergeCell ref="D129:J129"/>
    <mergeCell ref="B53:H53"/>
    <mergeCell ref="D54:J54"/>
    <mergeCell ref="B66:H66"/>
    <mergeCell ref="D67:J67"/>
    <mergeCell ref="B74:H74"/>
    <mergeCell ref="B128:H128"/>
    <mergeCell ref="B1:J1"/>
    <mergeCell ref="B2:J2"/>
    <mergeCell ref="B5:H5"/>
    <mergeCell ref="D14:J14"/>
    <mergeCell ref="B17:H17"/>
    <mergeCell ref="D18:J18"/>
    <mergeCell ref="B22:H22"/>
    <mergeCell ref="D23:J23"/>
    <mergeCell ref="B49:H49"/>
    <mergeCell ref="D50:J50"/>
    <mergeCell ref="B27:H27"/>
    <mergeCell ref="D28:J28"/>
    <mergeCell ref="B41:H41"/>
    <mergeCell ref="D42:J42"/>
    <mergeCell ref="B151:H151"/>
    <mergeCell ref="B190:H190"/>
    <mergeCell ref="D191:J191"/>
    <mergeCell ref="B194:H194"/>
    <mergeCell ref="D157:J157"/>
    <mergeCell ref="B161:H161"/>
    <mergeCell ref="D162:J162"/>
    <mergeCell ref="B168:H168"/>
    <mergeCell ref="D169:J169"/>
    <mergeCell ref="B172:H172"/>
    <mergeCell ref="D173:J173"/>
    <mergeCell ref="B180:H180"/>
    <mergeCell ref="D181:J181"/>
  </mergeCells>
  <phoneticPr fontId="27" type="noConversion"/>
  <conditionalFormatting sqref="K1:K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">
      <colorScale>
        <cfvo type="min"/>
        <cfvo type="max"/>
        <color theme="8" tint="0.79998168889431442"/>
        <color theme="8" tint="-0.499984740745262"/>
      </colorScale>
    </cfRule>
    <cfRule type="colorScale" priority="5">
      <colorScale>
        <cfvo type="min"/>
        <cfvo type="max"/>
        <color theme="8" tint="0.59999389629810485"/>
        <color theme="5" tint="0.39997558519241921"/>
      </colorScale>
    </cfRule>
    <cfRule type="top10" priority="3" rank="1"/>
  </conditionalFormatting>
  <printOptions horizontalCentered="1"/>
  <pageMargins left="0.25" right="0.25" top="0.75" bottom="0.75" header="0.3" footer="0.3"/>
  <pageSetup paperSize="9" scale="86" firstPageNumber="0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0"/>
  <sheetViews>
    <sheetView zoomScaleNormal="100" workbookViewId="0">
      <selection activeCell="R52" sqref="A1:R52"/>
    </sheetView>
  </sheetViews>
  <sheetFormatPr defaultRowHeight="12.75" x14ac:dyDescent="0.2"/>
  <cols>
    <col min="1" max="1" width="7.85546875" customWidth="1"/>
    <col min="2" max="2" width="75.5703125" customWidth="1"/>
    <col min="3" max="3" width="13.140625" customWidth="1"/>
    <col min="4" max="4" width="8.28515625" customWidth="1"/>
    <col min="5" max="13" width="9.7109375" customWidth="1"/>
    <col min="14" max="14" width="11.42578125" bestFit="1" customWidth="1"/>
    <col min="15" max="17" width="9.7109375" customWidth="1"/>
    <col min="18" max="1027" width="8.7109375" customWidth="1"/>
  </cols>
  <sheetData>
    <row r="1" spans="1:17" x14ac:dyDescent="0.2">
      <c r="A1" s="60"/>
      <c r="B1" s="60"/>
      <c r="C1" s="60"/>
      <c r="D1" s="60"/>
      <c r="E1" s="60"/>
      <c r="F1" s="60"/>
      <c r="G1" s="61"/>
      <c r="H1" s="61"/>
      <c r="I1" s="61"/>
      <c r="J1" s="62"/>
      <c r="K1" s="62"/>
      <c r="L1" s="62"/>
      <c r="M1" s="62"/>
      <c r="N1" s="62"/>
      <c r="O1" s="62"/>
      <c r="P1" s="62"/>
    </row>
    <row r="2" spans="1:17" ht="25.5" x14ac:dyDescent="0.35">
      <c r="A2" s="181" t="s">
        <v>0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</row>
    <row r="3" spans="1:17" ht="19.5" x14ac:dyDescent="0.25">
      <c r="A3" s="182" t="s">
        <v>1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</row>
    <row r="4" spans="1:17" x14ac:dyDescent="0.2">
      <c r="A4" s="60"/>
      <c r="B4" s="60"/>
      <c r="C4" s="63"/>
      <c r="D4" s="63"/>
      <c r="E4" s="63"/>
      <c r="F4" s="64"/>
      <c r="G4" s="65"/>
      <c r="H4" s="65"/>
      <c r="I4" s="65"/>
      <c r="J4" s="62"/>
      <c r="K4" s="62"/>
      <c r="L4" s="62"/>
      <c r="M4" s="62"/>
      <c r="N4" s="62"/>
      <c r="O4" s="62"/>
      <c r="P4" s="62"/>
    </row>
    <row r="5" spans="1:17" x14ac:dyDescent="0.2">
      <c r="A5" s="183" t="s">
        <v>366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</row>
    <row r="6" spans="1:17" x14ac:dyDescent="0.2">
      <c r="A6" s="67"/>
      <c r="B6" s="67"/>
      <c r="C6" s="60"/>
      <c r="D6" s="60"/>
      <c r="E6" s="63"/>
      <c r="F6" s="68"/>
      <c r="G6" s="65"/>
      <c r="H6" s="65"/>
      <c r="I6" s="65"/>
      <c r="J6" s="62"/>
      <c r="K6" s="62"/>
      <c r="L6" s="62"/>
      <c r="M6" s="62"/>
      <c r="N6" s="62"/>
      <c r="O6" s="62"/>
      <c r="P6" s="62"/>
    </row>
    <row r="7" spans="1:17" x14ac:dyDescent="0.2">
      <c r="A7" s="7" t="s">
        <v>3</v>
      </c>
      <c r="B7" s="7" t="str">
        <f>orçamentos!D7</f>
        <v>BARRACÃO PARA PRÁTICA DE JUDÔ</v>
      </c>
      <c r="C7" s="9"/>
      <c r="D7" s="9"/>
      <c r="E7" s="9"/>
      <c r="F7" s="7"/>
      <c r="G7" s="69"/>
      <c r="H7" s="65"/>
      <c r="I7" s="65"/>
      <c r="J7" s="62"/>
      <c r="K7" s="62"/>
      <c r="L7" s="62"/>
      <c r="M7" s="62"/>
      <c r="N7" s="62"/>
      <c r="O7" s="62"/>
      <c r="P7" s="62"/>
    </row>
    <row r="8" spans="1:17" x14ac:dyDescent="0.2">
      <c r="A8" s="7" t="s">
        <v>5</v>
      </c>
      <c r="B8" s="7" t="str">
        <f>orçamentos!D8</f>
        <v>CENTRO ESPORTIVO LUDOVICO CARLOS PANNIS</v>
      </c>
      <c r="C8" s="9"/>
      <c r="D8" s="9"/>
      <c r="E8" s="9"/>
      <c r="F8" s="7"/>
      <c r="G8" s="69"/>
      <c r="H8" s="65"/>
      <c r="I8" s="65"/>
      <c r="J8" s="62"/>
      <c r="K8" s="62"/>
      <c r="L8" s="62"/>
      <c r="M8" s="62"/>
      <c r="N8" s="62"/>
      <c r="O8" s="62"/>
      <c r="P8" s="62"/>
    </row>
    <row r="9" spans="1:17" x14ac:dyDescent="0.2">
      <c r="A9" s="7" t="s">
        <v>121</v>
      </c>
      <c r="B9" s="7" t="s">
        <v>122</v>
      </c>
      <c r="C9" s="9"/>
      <c r="D9" s="9"/>
      <c r="E9" s="9"/>
      <c r="F9" s="9" t="str">
        <f>orçamentos!F10</f>
        <v>DATA BASE: OUTUBRO /2020</v>
      </c>
      <c r="G9" s="70"/>
      <c r="H9" s="71"/>
      <c r="I9" s="71"/>
      <c r="J9" s="62"/>
      <c r="K9" s="62"/>
      <c r="L9" s="62"/>
      <c r="M9" s="62"/>
      <c r="N9" s="62"/>
      <c r="O9" s="62"/>
      <c r="P9" s="62"/>
    </row>
    <row r="10" spans="1:17" x14ac:dyDescent="0.2">
      <c r="A10" s="63"/>
      <c r="B10" s="63"/>
      <c r="C10" s="66"/>
      <c r="D10" s="66"/>
      <c r="E10" s="60"/>
      <c r="F10" s="60"/>
      <c r="G10" s="61"/>
      <c r="H10" s="61"/>
      <c r="I10" s="61"/>
      <c r="J10" s="62"/>
      <c r="K10" s="62"/>
      <c r="L10" s="62"/>
      <c r="M10" s="62"/>
      <c r="N10" s="62"/>
      <c r="O10" s="62"/>
      <c r="P10" s="62"/>
    </row>
    <row r="11" spans="1:17" x14ac:dyDescent="0.2">
      <c r="A11" s="60"/>
      <c r="B11" s="60"/>
      <c r="C11" s="60"/>
      <c r="D11" s="60"/>
      <c r="E11" s="60"/>
      <c r="F11" s="60"/>
      <c r="G11" s="61"/>
      <c r="H11" s="61"/>
      <c r="I11" s="61"/>
      <c r="J11" s="62"/>
      <c r="K11" s="62"/>
      <c r="L11" s="62"/>
      <c r="M11" s="62"/>
      <c r="N11" s="62"/>
      <c r="O11" s="62"/>
      <c r="P11" s="62"/>
    </row>
    <row r="12" spans="1:17" x14ac:dyDescent="0.2">
      <c r="A12" s="60"/>
      <c r="B12" s="60"/>
      <c r="C12" s="60"/>
      <c r="D12" s="60"/>
      <c r="E12" s="60"/>
      <c r="F12" s="72"/>
      <c r="G12" s="71"/>
      <c r="H12" s="71"/>
      <c r="I12" s="71"/>
      <c r="J12" s="62"/>
      <c r="K12" s="62"/>
      <c r="L12" s="62"/>
      <c r="M12" s="62"/>
      <c r="N12" s="62"/>
      <c r="O12" s="62"/>
      <c r="P12" s="62"/>
    </row>
    <row r="13" spans="1:17" x14ac:dyDescent="0.2">
      <c r="A13" s="73"/>
      <c r="B13" s="73"/>
      <c r="C13" s="73"/>
      <c r="D13" s="73"/>
      <c r="E13" s="73"/>
      <c r="F13" s="74"/>
      <c r="G13" s="71"/>
      <c r="H13" s="71"/>
      <c r="I13" s="71"/>
      <c r="J13" s="62"/>
      <c r="K13" s="62"/>
      <c r="L13" s="62"/>
      <c r="M13" s="62"/>
      <c r="N13" s="62"/>
      <c r="O13" s="62"/>
      <c r="P13" s="62"/>
    </row>
    <row r="14" spans="1:17" x14ac:dyDescent="0.2">
      <c r="A14" s="150" t="s">
        <v>123</v>
      </c>
      <c r="B14" s="151" t="s">
        <v>124</v>
      </c>
      <c r="C14" s="152" t="s">
        <v>125</v>
      </c>
      <c r="D14" s="152" t="s">
        <v>126</v>
      </c>
      <c r="E14" s="152" t="s">
        <v>127</v>
      </c>
      <c r="F14" s="152" t="s">
        <v>128</v>
      </c>
      <c r="G14" s="153" t="s">
        <v>129</v>
      </c>
      <c r="H14" s="153" t="s">
        <v>130</v>
      </c>
      <c r="I14" s="153" t="s">
        <v>131</v>
      </c>
      <c r="J14" s="153" t="s">
        <v>132</v>
      </c>
      <c r="K14" s="153" t="s">
        <v>133</v>
      </c>
      <c r="L14" s="153" t="s">
        <v>134</v>
      </c>
      <c r="M14" s="149" t="s">
        <v>135</v>
      </c>
      <c r="N14" s="149" t="s">
        <v>136</v>
      </c>
      <c r="O14" s="149" t="s">
        <v>367</v>
      </c>
      <c r="P14" s="149" t="s">
        <v>368</v>
      </c>
      <c r="Q14" s="154" t="s">
        <v>137</v>
      </c>
    </row>
    <row r="15" spans="1:17" x14ac:dyDescent="0.2">
      <c r="A15" s="75">
        <v>1</v>
      </c>
      <c r="B15" s="76" t="str">
        <f>orçamentos!D14</f>
        <v>SERVIÇOS PRELIMINARES</v>
      </c>
      <c r="C15" s="77">
        <f>orçamentos!J17</f>
        <v>0</v>
      </c>
      <c r="D15" s="78">
        <f>C15/$C$40</f>
        <v>0</v>
      </c>
      <c r="E15" s="78">
        <v>1</v>
      </c>
      <c r="F15" s="78"/>
      <c r="G15" s="79"/>
      <c r="H15" s="79"/>
      <c r="I15" s="79"/>
      <c r="J15" s="79"/>
      <c r="K15" s="79"/>
      <c r="L15" s="80"/>
      <c r="M15" s="80"/>
      <c r="N15" s="80"/>
      <c r="O15" s="80"/>
      <c r="P15" s="80"/>
      <c r="Q15" s="81">
        <f t="shared" ref="Q15:Q38" si="0">SUM(E15:P15)</f>
        <v>1</v>
      </c>
    </row>
    <row r="16" spans="1:17" x14ac:dyDescent="0.2">
      <c r="A16" s="75">
        <v>2</v>
      </c>
      <c r="B16" s="76" t="str">
        <f>orçamentos!D18</f>
        <v>LIMPEZA DO TERRENO</v>
      </c>
      <c r="C16" s="77">
        <f>orçamentos!J22</f>
        <v>0</v>
      </c>
      <c r="D16" s="78">
        <f t="shared" ref="D16:D40" si="1">C16/$C$40</f>
        <v>0</v>
      </c>
      <c r="E16" s="78">
        <v>1</v>
      </c>
      <c r="F16" s="78"/>
      <c r="G16" s="79"/>
      <c r="H16" s="79"/>
      <c r="I16" s="79"/>
      <c r="J16" s="79"/>
      <c r="K16" s="79"/>
      <c r="L16" s="80"/>
      <c r="M16" s="80"/>
      <c r="N16" s="80"/>
      <c r="O16" s="80"/>
      <c r="P16" s="80"/>
      <c r="Q16" s="81">
        <f t="shared" si="0"/>
        <v>1</v>
      </c>
    </row>
    <row r="17" spans="1:17" x14ac:dyDescent="0.2">
      <c r="A17" s="75">
        <v>3</v>
      </c>
      <c r="B17" s="76" t="str">
        <f>orçamentos!D23</f>
        <v>FUNDAÇÕES - ESTACAS BROCAS</v>
      </c>
      <c r="C17" s="77">
        <f>orçamentos!J27</f>
        <v>0</v>
      </c>
      <c r="D17" s="78">
        <f t="shared" si="1"/>
        <v>0</v>
      </c>
      <c r="E17" s="78">
        <v>1</v>
      </c>
      <c r="F17" s="78"/>
      <c r="G17" s="79"/>
      <c r="H17" s="79"/>
      <c r="I17" s="79"/>
      <c r="J17" s="79"/>
      <c r="K17" s="79"/>
      <c r="L17" s="80"/>
      <c r="M17" s="80"/>
      <c r="N17" s="80"/>
      <c r="O17" s="80"/>
      <c r="P17" s="80"/>
      <c r="Q17" s="81">
        <f t="shared" si="0"/>
        <v>1</v>
      </c>
    </row>
    <row r="18" spans="1:17" x14ac:dyDescent="0.2">
      <c r="A18" s="75">
        <v>4</v>
      </c>
      <c r="B18" s="76" t="str">
        <f>orçamentos!D28</f>
        <v>FUNDAÇÕES - BLOCOS E BALDRAMES</v>
      </c>
      <c r="C18" s="77">
        <f>orçamentos!J41</f>
        <v>0</v>
      </c>
      <c r="D18" s="78">
        <f t="shared" si="1"/>
        <v>0</v>
      </c>
      <c r="E18" s="78"/>
      <c r="F18" s="78">
        <v>1</v>
      </c>
      <c r="G18" s="79"/>
      <c r="H18" s="79"/>
      <c r="I18" s="79"/>
      <c r="J18" s="79"/>
      <c r="K18" s="79"/>
      <c r="L18" s="80"/>
      <c r="M18" s="80"/>
      <c r="N18" s="80"/>
      <c r="O18" s="80"/>
      <c r="P18" s="80"/>
      <c r="Q18" s="81">
        <f t="shared" si="0"/>
        <v>1</v>
      </c>
    </row>
    <row r="19" spans="1:17" x14ac:dyDescent="0.2">
      <c r="A19" s="75">
        <v>5</v>
      </c>
      <c r="B19" s="76" t="str">
        <f>orçamentos!D42</f>
        <v>FUNDAÇÕES - ARQUIBANCADA</v>
      </c>
      <c r="C19" s="77">
        <f>orçamentos!J49</f>
        <v>0</v>
      </c>
      <c r="D19" s="78">
        <f t="shared" si="1"/>
        <v>0</v>
      </c>
      <c r="E19" s="78"/>
      <c r="F19" s="78">
        <v>1</v>
      </c>
      <c r="G19" s="79"/>
      <c r="H19" s="79"/>
      <c r="I19" s="79"/>
      <c r="J19" s="79"/>
      <c r="K19" s="79"/>
      <c r="L19" s="80"/>
      <c r="M19" s="80"/>
      <c r="N19" s="80"/>
      <c r="O19" s="80"/>
      <c r="P19" s="80"/>
      <c r="Q19" s="81">
        <f t="shared" si="0"/>
        <v>1</v>
      </c>
    </row>
    <row r="20" spans="1:17" x14ac:dyDescent="0.2">
      <c r="A20" s="75">
        <v>6</v>
      </c>
      <c r="B20" s="76" t="str">
        <f>orçamentos!D50</f>
        <v>SUPER ESTRUTURA - ESTRUTURA METÁLICA</v>
      </c>
      <c r="C20" s="77">
        <f>orçamentos!J53</f>
        <v>0</v>
      </c>
      <c r="D20" s="78">
        <f t="shared" si="1"/>
        <v>0</v>
      </c>
      <c r="E20" s="78"/>
      <c r="F20" s="78"/>
      <c r="G20" s="79">
        <v>1</v>
      </c>
      <c r="H20" s="79"/>
      <c r="I20" s="79"/>
      <c r="J20" s="79"/>
      <c r="K20" s="79"/>
      <c r="L20" s="80"/>
      <c r="M20" s="80"/>
      <c r="N20" s="80"/>
      <c r="O20" s="80"/>
      <c r="P20" s="80"/>
      <c r="Q20" s="81">
        <f t="shared" si="0"/>
        <v>1</v>
      </c>
    </row>
    <row r="21" spans="1:17" x14ac:dyDescent="0.2">
      <c r="A21" s="75">
        <v>7</v>
      </c>
      <c r="B21" s="76" t="str">
        <f>orçamentos!D54</f>
        <v>SUPER ESTRUTURA - PILARES E VIGAS DE CONCRETO ARMADO</v>
      </c>
      <c r="C21" s="77">
        <f>orçamentos!J66</f>
        <v>0</v>
      </c>
      <c r="D21" s="78">
        <f t="shared" si="1"/>
        <v>0</v>
      </c>
      <c r="E21" s="78"/>
      <c r="F21" s="78"/>
      <c r="G21" s="79"/>
      <c r="H21" s="79">
        <v>1</v>
      </c>
      <c r="I21" s="79"/>
      <c r="J21" s="79"/>
      <c r="K21" s="79"/>
      <c r="L21" s="80"/>
      <c r="M21" s="80"/>
      <c r="N21" s="80"/>
      <c r="O21" s="80"/>
      <c r="P21" s="80"/>
      <c r="Q21" s="81">
        <f t="shared" si="0"/>
        <v>1</v>
      </c>
    </row>
    <row r="22" spans="1:17" x14ac:dyDescent="0.2">
      <c r="A22" s="75">
        <v>8</v>
      </c>
      <c r="B22" s="76" t="str">
        <f>orçamentos!D67</f>
        <v>SUPER ESTRUTURA - ARQUIBANCADA</v>
      </c>
      <c r="C22" s="77">
        <f>orçamentos!J74</f>
        <v>0</v>
      </c>
      <c r="D22" s="78">
        <f t="shared" si="1"/>
        <v>0</v>
      </c>
      <c r="E22" s="78"/>
      <c r="F22" s="78"/>
      <c r="G22" s="79"/>
      <c r="H22" s="79"/>
      <c r="I22" s="79">
        <v>1</v>
      </c>
      <c r="J22" s="79"/>
      <c r="K22" s="79"/>
      <c r="L22" s="80"/>
      <c r="M22" s="80"/>
      <c r="N22" s="80"/>
      <c r="O22" s="80"/>
      <c r="P22" s="80"/>
      <c r="Q22" s="81">
        <f t="shared" si="0"/>
        <v>1</v>
      </c>
    </row>
    <row r="23" spans="1:17" x14ac:dyDescent="0.2">
      <c r="A23" s="75">
        <v>9</v>
      </c>
      <c r="B23" s="76" t="str">
        <f>orçamentos!D75</f>
        <v xml:space="preserve">SUPER ESTRUTURA </v>
      </c>
      <c r="C23" s="77">
        <f>orçamentos!J77</f>
        <v>0</v>
      </c>
      <c r="D23" s="78">
        <f t="shared" si="1"/>
        <v>0</v>
      </c>
      <c r="E23" s="78"/>
      <c r="F23" s="78"/>
      <c r="G23" s="79"/>
      <c r="H23" s="79"/>
      <c r="I23" s="79">
        <v>1</v>
      </c>
      <c r="J23" s="79"/>
      <c r="K23" s="79"/>
      <c r="L23" s="80"/>
      <c r="M23" s="80"/>
      <c r="N23" s="80"/>
      <c r="O23" s="80"/>
      <c r="P23" s="80"/>
      <c r="Q23" s="81">
        <f t="shared" si="0"/>
        <v>1</v>
      </c>
    </row>
    <row r="24" spans="1:17" x14ac:dyDescent="0.2">
      <c r="A24" s="75">
        <v>10</v>
      </c>
      <c r="B24" s="76" t="str">
        <f>orçamentos!D78</f>
        <v>ALVENARIA</v>
      </c>
      <c r="C24" s="77">
        <f>orçamentos!J80</f>
        <v>0</v>
      </c>
      <c r="D24" s="78">
        <f t="shared" si="1"/>
        <v>0</v>
      </c>
      <c r="E24" s="78"/>
      <c r="F24" s="78"/>
      <c r="G24" s="79"/>
      <c r="H24" s="79">
        <v>1</v>
      </c>
      <c r="I24" s="79"/>
      <c r="J24" s="79"/>
      <c r="K24" s="79"/>
      <c r="L24" s="80"/>
      <c r="M24" s="80"/>
      <c r="N24" s="80"/>
      <c r="O24" s="80"/>
      <c r="P24" s="80"/>
      <c r="Q24" s="81">
        <f t="shared" si="0"/>
        <v>1</v>
      </c>
    </row>
    <row r="25" spans="1:17" x14ac:dyDescent="0.2">
      <c r="A25" s="75">
        <v>11</v>
      </c>
      <c r="B25" s="76" t="str">
        <f>orçamentos!D81</f>
        <v>ESQUADRIAS E DIVISÓRIAS</v>
      </c>
      <c r="C25" s="77">
        <f>orçamentos!J87</f>
        <v>0</v>
      </c>
      <c r="D25" s="78">
        <f t="shared" si="1"/>
        <v>0</v>
      </c>
      <c r="E25" s="78"/>
      <c r="F25" s="78"/>
      <c r="G25" s="79"/>
      <c r="H25" s="79"/>
      <c r="I25" s="79"/>
      <c r="J25" s="79">
        <v>1</v>
      </c>
      <c r="K25" s="79"/>
      <c r="L25" s="80"/>
      <c r="M25" s="80"/>
      <c r="N25" s="80"/>
      <c r="O25" s="80"/>
      <c r="P25" s="80"/>
      <c r="Q25" s="81">
        <f t="shared" si="0"/>
        <v>1</v>
      </c>
    </row>
    <row r="26" spans="1:17" x14ac:dyDescent="0.2">
      <c r="A26" s="75">
        <v>12</v>
      </c>
      <c r="B26" s="76" t="str">
        <f>orçamentos!D88</f>
        <v>COBERTURA METÁLICA - ESTRUTURA E TELHAMENTO</v>
      </c>
      <c r="C26" s="77">
        <f>orçamentos!J94</f>
        <v>0</v>
      </c>
      <c r="D26" s="78">
        <f t="shared" si="1"/>
        <v>0</v>
      </c>
      <c r="E26" s="78"/>
      <c r="F26" s="78"/>
      <c r="G26" s="79"/>
      <c r="H26" s="79"/>
      <c r="I26" s="79">
        <v>1</v>
      </c>
      <c r="J26" s="79"/>
      <c r="K26" s="79"/>
      <c r="L26" s="80"/>
      <c r="M26" s="80"/>
      <c r="N26" s="80"/>
      <c r="O26" s="80"/>
      <c r="P26" s="80"/>
      <c r="Q26" s="81">
        <f t="shared" si="0"/>
        <v>1</v>
      </c>
    </row>
    <row r="27" spans="1:17" x14ac:dyDescent="0.2">
      <c r="A27" s="75">
        <v>13</v>
      </c>
      <c r="B27" s="76" t="str">
        <f>orçamentos!D95</f>
        <v>INSTALAÇÕES DE ÁGUA FRIA</v>
      </c>
      <c r="C27" s="77">
        <f>orçamentos!J105</f>
        <v>0</v>
      </c>
      <c r="D27" s="78">
        <f t="shared" si="1"/>
        <v>0</v>
      </c>
      <c r="E27" s="78"/>
      <c r="F27" s="78"/>
      <c r="G27" s="79"/>
      <c r="H27" s="79"/>
      <c r="I27" s="79"/>
      <c r="J27" s="79">
        <v>0.6875</v>
      </c>
      <c r="K27" s="79"/>
      <c r="L27" s="80"/>
      <c r="M27" s="80"/>
      <c r="N27" s="80"/>
      <c r="O27" s="80"/>
      <c r="P27" s="80">
        <v>0.3125</v>
      </c>
      <c r="Q27" s="81">
        <f t="shared" si="0"/>
        <v>1</v>
      </c>
    </row>
    <row r="28" spans="1:17" x14ac:dyDescent="0.2">
      <c r="A28" s="75">
        <v>14</v>
      </c>
      <c r="B28" s="76" t="str">
        <f>orçamentos!D106</f>
        <v>INSTALAÇÕES DE ESGOTO</v>
      </c>
      <c r="C28" s="77">
        <f>orçamentos!J116</f>
        <v>0</v>
      </c>
      <c r="D28" s="78">
        <f t="shared" si="1"/>
        <v>0</v>
      </c>
      <c r="E28" s="78"/>
      <c r="F28" s="78"/>
      <c r="G28" s="79"/>
      <c r="H28" s="79"/>
      <c r="I28" s="79"/>
      <c r="J28" s="79">
        <v>1</v>
      </c>
      <c r="K28" s="79"/>
      <c r="L28" s="80"/>
      <c r="M28" s="80"/>
      <c r="N28" s="80"/>
      <c r="O28" s="80"/>
      <c r="P28" s="80"/>
      <c r="Q28" s="81">
        <f t="shared" si="0"/>
        <v>1</v>
      </c>
    </row>
    <row r="29" spans="1:17" x14ac:dyDescent="0.2">
      <c r="A29" s="75">
        <v>15</v>
      </c>
      <c r="B29" s="76" t="str">
        <f>orçamentos!D117</f>
        <v>INSTALAÇÕES DE CAPTAÇÃO DE ÁGUAS PLUVIAIS</v>
      </c>
      <c r="C29" s="77">
        <f>orçamentos!J128</f>
        <v>0</v>
      </c>
      <c r="D29" s="78">
        <f t="shared" si="1"/>
        <v>0</v>
      </c>
      <c r="E29" s="78"/>
      <c r="F29" s="78"/>
      <c r="G29" s="79"/>
      <c r="H29" s="79"/>
      <c r="I29" s="79"/>
      <c r="J29" s="79"/>
      <c r="K29" s="79">
        <v>1</v>
      </c>
      <c r="L29" s="80"/>
      <c r="M29" s="80"/>
      <c r="N29" s="80"/>
      <c r="O29" s="80"/>
      <c r="P29" s="80"/>
      <c r="Q29" s="81">
        <f t="shared" si="0"/>
        <v>1</v>
      </c>
    </row>
    <row r="30" spans="1:17" x14ac:dyDescent="0.2">
      <c r="A30" s="75">
        <v>16</v>
      </c>
      <c r="B30" s="76" t="str">
        <f>orçamentos!D129</f>
        <v xml:space="preserve">INSTALAÇÕES ELÉTRICAS </v>
      </c>
      <c r="C30" s="77">
        <f>orçamentos!J145</f>
        <v>0</v>
      </c>
      <c r="D30" s="78">
        <f t="shared" si="1"/>
        <v>0</v>
      </c>
      <c r="E30" s="78"/>
      <c r="F30" s="78"/>
      <c r="G30" s="79"/>
      <c r="H30" s="79"/>
      <c r="I30" s="79"/>
      <c r="J30" s="79"/>
      <c r="K30" s="79">
        <v>0.26550000000000001</v>
      </c>
      <c r="L30" s="80"/>
      <c r="M30" s="80"/>
      <c r="N30" s="80"/>
      <c r="O30" s="80">
        <v>0.73450000000000004</v>
      </c>
      <c r="P30" s="80"/>
      <c r="Q30" s="81">
        <f t="shared" si="0"/>
        <v>1</v>
      </c>
    </row>
    <row r="31" spans="1:17" x14ac:dyDescent="0.2">
      <c r="A31" s="75">
        <v>17</v>
      </c>
      <c r="B31" s="76" t="str">
        <f>orçamentos!D146</f>
        <v>REVESTIMENTOS DE PISO</v>
      </c>
      <c r="C31" s="77">
        <f>orçamentos!J151</f>
        <v>0</v>
      </c>
      <c r="D31" s="78">
        <f t="shared" si="1"/>
        <v>0</v>
      </c>
      <c r="E31" s="78"/>
      <c r="F31" s="78"/>
      <c r="G31" s="79"/>
      <c r="H31" s="79"/>
      <c r="I31" s="79"/>
      <c r="J31" s="79"/>
      <c r="K31" s="79"/>
      <c r="L31" s="80"/>
      <c r="M31" s="80">
        <v>1</v>
      </c>
      <c r="N31" s="80"/>
      <c r="O31" s="80"/>
      <c r="P31" s="80"/>
      <c r="Q31" s="81">
        <f t="shared" si="0"/>
        <v>1</v>
      </c>
    </row>
    <row r="32" spans="1:17" x14ac:dyDescent="0.2">
      <c r="A32" s="75">
        <v>18</v>
      </c>
      <c r="B32" s="76" t="str">
        <f>orçamentos!D152</f>
        <v>REVESTIMENTOS DE PAREDE</v>
      </c>
      <c r="C32" s="77">
        <f>orçamentos!J156</f>
        <v>0</v>
      </c>
      <c r="D32" s="78">
        <f t="shared" si="1"/>
        <v>0</v>
      </c>
      <c r="E32" s="78"/>
      <c r="F32" s="78"/>
      <c r="G32" s="79"/>
      <c r="H32" s="79"/>
      <c r="I32" s="79"/>
      <c r="J32" s="79"/>
      <c r="K32" s="79"/>
      <c r="L32" s="80">
        <v>1</v>
      </c>
      <c r="M32" s="80"/>
      <c r="N32" s="80"/>
      <c r="O32" s="80"/>
      <c r="P32" s="80"/>
      <c r="Q32" s="81">
        <f t="shared" si="0"/>
        <v>1</v>
      </c>
    </row>
    <row r="33" spans="1:17" x14ac:dyDescent="0.2">
      <c r="A33" s="75">
        <v>19</v>
      </c>
      <c r="B33" s="76" t="str">
        <f>orçamentos!D157</f>
        <v>VIDROS</v>
      </c>
      <c r="C33" s="77">
        <f>orçamentos!J161</f>
        <v>0</v>
      </c>
      <c r="D33" s="78">
        <f t="shared" si="1"/>
        <v>0</v>
      </c>
      <c r="E33" s="78"/>
      <c r="F33" s="78"/>
      <c r="G33" s="79"/>
      <c r="H33" s="79"/>
      <c r="I33" s="79"/>
      <c r="J33" s="79"/>
      <c r="K33" s="79"/>
      <c r="L33" s="80"/>
      <c r="M33" s="80"/>
      <c r="N33" s="80"/>
      <c r="O33" s="80"/>
      <c r="P33" s="80">
        <v>1</v>
      </c>
      <c r="Q33" s="81">
        <f t="shared" si="0"/>
        <v>1</v>
      </c>
    </row>
    <row r="34" spans="1:17" x14ac:dyDescent="0.2">
      <c r="A34" s="75">
        <v>20</v>
      </c>
      <c r="B34" s="76" t="str">
        <f>orçamentos!D162</f>
        <v>PINTURA</v>
      </c>
      <c r="C34" s="77">
        <f>orçamentos!J168</f>
        <v>0</v>
      </c>
      <c r="D34" s="78">
        <f t="shared" si="1"/>
        <v>0</v>
      </c>
      <c r="E34" s="78"/>
      <c r="F34" s="78"/>
      <c r="G34" s="79"/>
      <c r="H34" s="79"/>
      <c r="I34" s="79"/>
      <c r="J34" s="79"/>
      <c r="K34" s="79"/>
      <c r="L34" s="80"/>
      <c r="M34" s="80"/>
      <c r="N34" s="80">
        <v>0.53739999999999999</v>
      </c>
      <c r="O34" s="80">
        <v>0.46260000000000001</v>
      </c>
      <c r="P34" s="80"/>
      <c r="Q34" s="81">
        <f t="shared" si="0"/>
        <v>1</v>
      </c>
    </row>
    <row r="35" spans="1:17" x14ac:dyDescent="0.2">
      <c r="A35" s="75">
        <v>21</v>
      </c>
      <c r="B35" s="76" t="str">
        <f>orçamentos!D169</f>
        <v>PAVIMENTAÇÃO INTERNA E EXTERNA</v>
      </c>
      <c r="C35" s="77">
        <f>orçamentos!J172</f>
        <v>0</v>
      </c>
      <c r="D35" s="78">
        <f t="shared" si="1"/>
        <v>0</v>
      </c>
      <c r="E35" s="78"/>
      <c r="F35" s="78"/>
      <c r="G35" s="79"/>
      <c r="H35" s="79"/>
      <c r="I35" s="79"/>
      <c r="J35" s="79"/>
      <c r="K35" s="79"/>
      <c r="L35" s="80"/>
      <c r="M35" s="80">
        <v>0.76680000000000004</v>
      </c>
      <c r="N35" s="80"/>
      <c r="O35" s="80">
        <v>0.23319999999999999</v>
      </c>
      <c r="P35" s="80"/>
      <c r="Q35" s="81">
        <f t="shared" si="0"/>
        <v>1</v>
      </c>
    </row>
    <row r="36" spans="1:17" x14ac:dyDescent="0.2">
      <c r="A36" s="75">
        <v>22</v>
      </c>
      <c r="B36" s="76" t="str">
        <f>orçamentos!D173</f>
        <v>ARQUIBANCADA - REVESTIMENTOS E PISOS</v>
      </c>
      <c r="C36" s="77">
        <f>orçamentos!J180</f>
        <v>0</v>
      </c>
      <c r="D36" s="78">
        <f t="shared" si="1"/>
        <v>0</v>
      </c>
      <c r="E36" s="78"/>
      <c r="F36" s="78"/>
      <c r="G36" s="79"/>
      <c r="H36" s="79"/>
      <c r="I36" s="79"/>
      <c r="J36" s="79"/>
      <c r="K36" s="79"/>
      <c r="L36" s="80"/>
      <c r="M36" s="80"/>
      <c r="N36" s="80">
        <v>1</v>
      </c>
      <c r="O36" s="80"/>
      <c r="P36" s="80"/>
      <c r="Q36" s="81">
        <f t="shared" si="0"/>
        <v>1</v>
      </c>
    </row>
    <row r="37" spans="1:17" x14ac:dyDescent="0.2">
      <c r="A37" s="75">
        <v>23</v>
      </c>
      <c r="B37" s="76" t="str">
        <f>orçamentos!D181</f>
        <v>SERVIÇOS FINAIS - PORTÃO DE ACESSO E RAMPA</v>
      </c>
      <c r="C37" s="77">
        <f>orçamentos!J190</f>
        <v>0</v>
      </c>
      <c r="D37" s="78">
        <f t="shared" si="1"/>
        <v>0</v>
      </c>
      <c r="E37" s="78"/>
      <c r="F37" s="78"/>
      <c r="G37" s="79"/>
      <c r="H37" s="79"/>
      <c r="I37" s="79"/>
      <c r="J37" s="79"/>
      <c r="K37" s="79"/>
      <c r="L37" s="80"/>
      <c r="M37" s="80"/>
      <c r="N37" s="80"/>
      <c r="O37" s="80">
        <v>1</v>
      </c>
      <c r="P37" s="80"/>
      <c r="Q37" s="81">
        <f t="shared" si="0"/>
        <v>1</v>
      </c>
    </row>
    <row r="38" spans="1:17" x14ac:dyDescent="0.2">
      <c r="A38" s="75">
        <v>24</v>
      </c>
      <c r="B38" s="76" t="str">
        <f>orçamentos!D191</f>
        <v>SERVIÇOS FINAIS - LIMPEZA DE OBRA</v>
      </c>
      <c r="C38" s="77">
        <f>orçamentos!J194</f>
        <v>0</v>
      </c>
      <c r="D38" s="78">
        <f t="shared" si="1"/>
        <v>0</v>
      </c>
      <c r="E38" s="78"/>
      <c r="F38" s="78"/>
      <c r="G38" s="79"/>
      <c r="H38" s="79"/>
      <c r="I38" s="79"/>
      <c r="J38" s="79"/>
      <c r="K38" s="79"/>
      <c r="L38" s="80"/>
      <c r="M38" s="80"/>
      <c r="N38" s="80"/>
      <c r="O38" s="80"/>
      <c r="P38" s="80">
        <v>1</v>
      </c>
      <c r="Q38" s="81">
        <f t="shared" si="0"/>
        <v>1</v>
      </c>
    </row>
    <row r="39" spans="1:17" x14ac:dyDescent="0.2">
      <c r="A39" s="75">
        <v>25</v>
      </c>
      <c r="B39" s="76" t="str">
        <f>orçamentos!D195</f>
        <v>ADMINISTRAÇÃO LOCAL DE OBRA</v>
      </c>
      <c r="C39" s="77">
        <f>orçamentos!J197</f>
        <v>0</v>
      </c>
      <c r="D39" s="78">
        <f t="shared" si="1"/>
        <v>0</v>
      </c>
      <c r="E39" s="78">
        <v>8.3299999999999999E-2</v>
      </c>
      <c r="F39" s="78">
        <v>8.3299999999999999E-2</v>
      </c>
      <c r="G39" s="79">
        <v>8.3299999999999999E-2</v>
      </c>
      <c r="H39" s="79">
        <v>8.3299999999999999E-2</v>
      </c>
      <c r="I39" s="79">
        <v>8.3299999999999999E-2</v>
      </c>
      <c r="J39" s="79">
        <v>8.3299999999999999E-2</v>
      </c>
      <c r="K39" s="79">
        <v>8.3299999999999999E-2</v>
      </c>
      <c r="L39" s="80">
        <v>8.3299999999999999E-2</v>
      </c>
      <c r="M39" s="80">
        <v>8.3400000000000002E-2</v>
      </c>
      <c r="N39" s="80">
        <v>8.3400000000000002E-2</v>
      </c>
      <c r="O39" s="80">
        <v>8.3400000000000002E-2</v>
      </c>
      <c r="P39" s="80">
        <v>8.3400000000000002E-2</v>
      </c>
      <c r="Q39" s="81">
        <f>SUM(E39:P39)</f>
        <v>1</v>
      </c>
    </row>
    <row r="40" spans="1:17" x14ac:dyDescent="0.2">
      <c r="A40" s="155"/>
      <c r="B40" s="156" t="s">
        <v>15</v>
      </c>
      <c r="C40" s="157">
        <f>SUM(C15:C39)-0.03</f>
        <v>-0.03</v>
      </c>
      <c r="D40" s="160">
        <f t="shared" si="1"/>
        <v>1</v>
      </c>
      <c r="E40" s="158">
        <f>(SUMPRODUCT(E15:E39,C15:C39))/(C40)</f>
        <v>0</v>
      </c>
      <c r="F40" s="158">
        <f>(SUMPRODUCT(F15:F39,C15:C39))/C40</f>
        <v>0</v>
      </c>
      <c r="G40" s="159">
        <f>(SUMPRODUCT(G15:G39,C15:C39))/C40</f>
        <v>0</v>
      </c>
      <c r="H40" s="159">
        <f>(SUMPRODUCT(H15:H39,C15:C39))/C40</f>
        <v>0</v>
      </c>
      <c r="I40" s="159">
        <f>(SUMPRODUCT(I15:I39,C15:C39))/C40</f>
        <v>0</v>
      </c>
      <c r="J40" s="159">
        <f>(SUMPRODUCT(J15:J39,C15:C39))/C40</f>
        <v>0</v>
      </c>
      <c r="K40" s="159">
        <f>(SUMPRODUCT(K15:K39,C15:C39))/C40</f>
        <v>0</v>
      </c>
      <c r="L40" s="159">
        <f>(SUMPRODUCT(L15:L39,C15:C39))/C40</f>
        <v>0</v>
      </c>
      <c r="M40" s="159">
        <f>(SUMPRODUCT(M15:M39,C15:C39))/C40</f>
        <v>0</v>
      </c>
      <c r="N40" s="159">
        <f>(SUMPRODUCT(N15:N39,C15:C39))/C40</f>
        <v>0</v>
      </c>
      <c r="O40" s="159">
        <f>(SUMPRODUCT(O15:O39,C15:C39))/C40</f>
        <v>0</v>
      </c>
      <c r="P40" s="159">
        <f>(SUMPRODUCT(P15:P39,C15:C39))/C40</f>
        <v>0</v>
      </c>
      <c r="Q40" s="159">
        <f>(SUMPRODUCT(Q15:Q39,C15:C39))/C40</f>
        <v>0</v>
      </c>
    </row>
    <row r="41" spans="1:17" x14ac:dyDescent="0.2">
      <c r="A41" s="60"/>
      <c r="B41" s="60"/>
      <c r="C41" s="60"/>
      <c r="D41" s="60"/>
      <c r="E41" s="60"/>
      <c r="F41" s="60"/>
      <c r="G41" s="61"/>
      <c r="H41" s="61"/>
      <c r="I41" s="61"/>
      <c r="J41" s="62"/>
      <c r="K41" s="62"/>
      <c r="L41" s="62"/>
      <c r="M41" s="62"/>
      <c r="N41" s="62"/>
      <c r="O41" s="62"/>
      <c r="P41" s="62"/>
    </row>
    <row r="42" spans="1:17" x14ac:dyDescent="0.2">
      <c r="A42" s="60"/>
      <c r="B42" s="60"/>
      <c r="C42" s="60"/>
      <c r="D42" s="60"/>
      <c r="E42" s="60"/>
      <c r="F42" s="60"/>
      <c r="G42" s="61"/>
      <c r="H42" s="61"/>
      <c r="I42" s="61"/>
      <c r="J42" s="62"/>
      <c r="K42" s="62"/>
      <c r="L42" s="62"/>
      <c r="M42" s="62"/>
      <c r="N42" s="62"/>
      <c r="O42" s="62"/>
      <c r="P42" s="62"/>
    </row>
    <row r="43" spans="1:17" x14ac:dyDescent="0.2">
      <c r="A43" s="60" t="s">
        <v>371</v>
      </c>
      <c r="B43" s="60" t="s">
        <v>370</v>
      </c>
      <c r="C43" s="60"/>
      <c r="D43" s="60"/>
      <c r="E43" s="60"/>
      <c r="F43" s="60"/>
      <c r="G43" s="61"/>
      <c r="H43" s="61"/>
      <c r="I43" s="61"/>
      <c r="J43" s="62"/>
      <c r="K43" s="62"/>
      <c r="L43" s="62"/>
      <c r="M43" s="62"/>
      <c r="N43" s="62"/>
      <c r="O43" s="62"/>
      <c r="P43" s="62"/>
    </row>
    <row r="44" spans="1:17" x14ac:dyDescent="0.2">
      <c r="A44" s="60"/>
      <c r="B44" s="60"/>
      <c r="C44" s="60"/>
      <c r="D44" s="60"/>
      <c r="E44" s="60"/>
      <c r="F44" s="60"/>
      <c r="G44" s="61"/>
      <c r="H44" s="61"/>
      <c r="I44" s="61"/>
      <c r="J44" s="62"/>
      <c r="K44" s="62"/>
      <c r="L44" s="62"/>
      <c r="M44" s="62"/>
      <c r="N44" s="62"/>
      <c r="O44" s="62"/>
      <c r="P44" s="62"/>
    </row>
    <row r="45" spans="1:17" x14ac:dyDescent="0.2">
      <c r="A45" s="60" t="str">
        <f>orçamentos!B217</f>
        <v>Itararé,06 de novembro de 2020.</v>
      </c>
      <c r="B45" s="60"/>
      <c r="C45" s="60"/>
      <c r="D45" s="60"/>
      <c r="E45" s="60"/>
      <c r="F45" s="60"/>
      <c r="G45" s="61"/>
      <c r="H45" s="61"/>
      <c r="I45" s="61"/>
      <c r="J45" s="62"/>
      <c r="K45" s="62"/>
      <c r="L45" s="62"/>
      <c r="M45" s="62"/>
      <c r="N45" s="62"/>
      <c r="O45" s="62"/>
      <c r="P45" s="62"/>
    </row>
    <row r="46" spans="1:17" x14ac:dyDescent="0.2">
      <c r="A46" s="60"/>
      <c r="B46" s="60"/>
      <c r="C46" s="60"/>
      <c r="D46" s="60"/>
      <c r="E46" s="60"/>
      <c r="F46" s="60"/>
      <c r="G46" s="61"/>
      <c r="H46" s="61"/>
      <c r="I46" s="61"/>
      <c r="J46" s="62"/>
      <c r="K46" s="62"/>
      <c r="L46" s="62"/>
      <c r="M46" s="62"/>
      <c r="N46" s="62"/>
      <c r="O46" s="62"/>
      <c r="P46" s="62"/>
    </row>
    <row r="47" spans="1:17" x14ac:dyDescent="0.2">
      <c r="A47" s="60"/>
      <c r="B47" s="60"/>
      <c r="C47" s="82"/>
      <c r="D47" s="82"/>
      <c r="E47" s="60"/>
      <c r="F47" s="60"/>
      <c r="G47" s="61"/>
      <c r="H47" s="61"/>
      <c r="I47" s="61"/>
      <c r="J47" s="62"/>
      <c r="K47" s="62"/>
      <c r="L47" s="62"/>
      <c r="M47" s="62"/>
      <c r="N47" s="62"/>
      <c r="O47" s="62"/>
      <c r="P47" s="62"/>
    </row>
    <row r="48" spans="1:17" x14ac:dyDescent="0.2">
      <c r="A48" s="60"/>
      <c r="B48" s="166"/>
      <c r="C48" s="60"/>
      <c r="D48" s="60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</row>
    <row r="49" spans="1:16" x14ac:dyDescent="0.2">
      <c r="A49" s="60"/>
      <c r="B49" s="83" t="str">
        <f>orçamentos!D223</f>
        <v>JOÃO BATISTA ALVES DOS SANTOS</v>
      </c>
      <c r="C49" s="60"/>
      <c r="D49" s="60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</row>
    <row r="50" spans="1:16" x14ac:dyDescent="0.2">
      <c r="A50" s="60"/>
      <c r="B50" s="83" t="str">
        <f>orçamentos!D224</f>
        <v>Engenheiro civil</v>
      </c>
      <c r="D50" s="60"/>
      <c r="G50" s="62"/>
      <c r="H50" s="62"/>
      <c r="I50" s="62"/>
      <c r="J50" s="62"/>
      <c r="K50" s="62"/>
      <c r="L50" s="62"/>
      <c r="M50" s="62"/>
      <c r="N50" s="62"/>
      <c r="O50" s="62"/>
      <c r="P50" s="62"/>
    </row>
  </sheetData>
  <mergeCells count="3">
    <mergeCell ref="A2:Q2"/>
    <mergeCell ref="A3:Q3"/>
    <mergeCell ref="A5:Q5"/>
  </mergeCells>
  <pageMargins left="0.25" right="0.25" top="0.75" bottom="0.75" header="0.3" footer="0.3"/>
  <pageSetup paperSize="9" scale="63" firstPageNumber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52" zoomScaleNormal="100" workbookViewId="0">
      <selection activeCell="D6" sqref="D6"/>
    </sheetView>
  </sheetViews>
  <sheetFormatPr defaultRowHeight="12.75" x14ac:dyDescent="0.2"/>
  <cols>
    <col min="1" max="1" width="8.7109375" customWidth="1"/>
    <col min="2" max="2" width="52" customWidth="1"/>
    <col min="3" max="3" width="22.5703125" customWidth="1"/>
    <col min="4" max="4" width="20.7109375" customWidth="1"/>
    <col min="5" max="5" width="20.85546875" customWidth="1"/>
    <col min="6" max="1025" width="8.7109375" customWidth="1"/>
  </cols>
  <sheetData>
    <row r="1" spans="1:5" ht="18" x14ac:dyDescent="0.2">
      <c r="A1" s="84" t="s">
        <v>138</v>
      </c>
      <c r="B1" s="85"/>
      <c r="C1" s="86"/>
      <c r="D1" s="86"/>
      <c r="E1" s="86"/>
    </row>
    <row r="2" spans="1:5" x14ac:dyDescent="0.2">
      <c r="A2" s="87" t="s">
        <v>1</v>
      </c>
      <c r="B2" s="88"/>
      <c r="C2" s="87"/>
      <c r="D2" s="87"/>
      <c r="E2" s="87"/>
    </row>
    <row r="3" spans="1:5" x14ac:dyDescent="0.2">
      <c r="A3" s="87" t="s">
        <v>139</v>
      </c>
      <c r="B3" s="88"/>
      <c r="C3" s="87"/>
      <c r="D3" s="87"/>
      <c r="E3" s="87"/>
    </row>
    <row r="4" spans="1:5" x14ac:dyDescent="0.2">
      <c r="A4" s="87"/>
      <c r="B4" s="88"/>
      <c r="C4" s="87"/>
      <c r="D4" s="87"/>
      <c r="E4" s="87"/>
    </row>
    <row r="5" spans="1:5" x14ac:dyDescent="0.2">
      <c r="A5" s="87"/>
      <c r="B5" s="88" t="s">
        <v>140</v>
      </c>
      <c r="C5" s="89"/>
      <c r="D5" s="89"/>
      <c r="E5" s="89"/>
    </row>
    <row r="6" spans="1:5" x14ac:dyDescent="0.2">
      <c r="A6" s="87"/>
      <c r="B6" s="88"/>
      <c r="C6" s="87"/>
      <c r="D6" s="87"/>
      <c r="E6" s="87"/>
    </row>
    <row r="7" spans="1:5" x14ac:dyDescent="0.2">
      <c r="A7" s="87"/>
      <c r="B7" s="88" t="s">
        <v>141</v>
      </c>
      <c r="C7" s="87"/>
      <c r="D7" s="87"/>
      <c r="E7" s="87"/>
    </row>
    <row r="8" spans="1:5" x14ac:dyDescent="0.2">
      <c r="A8" s="90"/>
      <c r="B8" s="91"/>
      <c r="C8" s="90"/>
      <c r="D8" s="90"/>
      <c r="E8" s="90"/>
    </row>
    <row r="9" spans="1:5" x14ac:dyDescent="0.2">
      <c r="A9" s="184" t="s">
        <v>142</v>
      </c>
      <c r="B9" s="184"/>
      <c r="C9" s="184"/>
      <c r="D9" s="184"/>
      <c r="E9" s="184"/>
    </row>
    <row r="10" spans="1:5" x14ac:dyDescent="0.2">
      <c r="A10" s="93" t="s">
        <v>123</v>
      </c>
      <c r="B10" s="92" t="s">
        <v>124</v>
      </c>
      <c r="C10" s="92" t="s">
        <v>143</v>
      </c>
      <c r="D10" s="92" t="s">
        <v>144</v>
      </c>
      <c r="E10" s="92" t="s">
        <v>145</v>
      </c>
    </row>
    <row r="11" spans="1:5" x14ac:dyDescent="0.2">
      <c r="A11" s="94">
        <v>1</v>
      </c>
      <c r="B11" s="95" t="s">
        <v>146</v>
      </c>
      <c r="C11" s="96">
        <v>460952.38</v>
      </c>
      <c r="D11" s="96">
        <f>+E11-C11</f>
        <v>-460952.38</v>
      </c>
      <c r="E11" s="96">
        <f>orçamentos!J198</f>
        <v>0</v>
      </c>
    </row>
    <row r="12" spans="1:5" x14ac:dyDescent="0.2">
      <c r="A12" s="184" t="s">
        <v>15</v>
      </c>
      <c r="B12" s="184"/>
      <c r="C12" s="97">
        <f>C11</f>
        <v>460952.38</v>
      </c>
      <c r="D12" s="97">
        <f>+E12-C12</f>
        <v>-460952.38</v>
      </c>
      <c r="E12" s="97">
        <f>SUM(E11:E11)</f>
        <v>0</v>
      </c>
    </row>
    <row r="13" spans="1:5" x14ac:dyDescent="0.2">
      <c r="A13" s="98"/>
      <c r="B13" s="91"/>
      <c r="C13" s="90"/>
      <c r="D13" s="90"/>
      <c r="E13" s="90"/>
    </row>
    <row r="14" spans="1:5" x14ac:dyDescent="0.2">
      <c r="A14" s="90"/>
      <c r="B14" s="91"/>
      <c r="C14" s="90"/>
      <c r="D14" s="90"/>
      <c r="E14" s="90"/>
    </row>
    <row r="15" spans="1:5" x14ac:dyDescent="0.2">
      <c r="A15" s="90"/>
      <c r="B15" s="91"/>
      <c r="C15" s="90"/>
      <c r="D15" s="90"/>
      <c r="E15" s="90"/>
    </row>
    <row r="16" spans="1:5" x14ac:dyDescent="0.2">
      <c r="A16" s="90" t="str">
        <f>cronograma!A45</f>
        <v>Itararé,06 de novembro de 2020.</v>
      </c>
      <c r="B16" s="91"/>
      <c r="C16" s="90"/>
      <c r="D16" s="90"/>
      <c r="E16" s="90"/>
    </row>
    <row r="17" spans="1:5" x14ac:dyDescent="0.2">
      <c r="A17" s="90"/>
      <c r="B17" s="91"/>
      <c r="C17" s="99" t="s">
        <v>147</v>
      </c>
      <c r="D17" s="90"/>
      <c r="E17" s="90"/>
    </row>
    <row r="18" spans="1:5" x14ac:dyDescent="0.2">
      <c r="A18" s="90"/>
      <c r="B18" s="91"/>
      <c r="C18" s="100" t="s">
        <v>148</v>
      </c>
      <c r="D18" s="90"/>
      <c r="E18" s="90"/>
    </row>
    <row r="19" spans="1:5" x14ac:dyDescent="0.2">
      <c r="A19" s="90"/>
      <c r="B19" s="91"/>
      <c r="C19" s="100" t="s">
        <v>149</v>
      </c>
      <c r="D19" s="90"/>
      <c r="E19" s="90"/>
    </row>
    <row r="20" spans="1:5" x14ac:dyDescent="0.2">
      <c r="A20" s="90"/>
      <c r="B20" s="91"/>
      <c r="C20" s="91"/>
      <c r="D20" s="90"/>
      <c r="E20" s="90"/>
    </row>
    <row r="21" spans="1:5" ht="15.75" customHeight="1" x14ac:dyDescent="0.2">
      <c r="A21" s="90"/>
      <c r="B21" s="91"/>
      <c r="C21" s="91"/>
      <c r="D21" s="90"/>
      <c r="E21" s="90"/>
    </row>
    <row r="22" spans="1:5" ht="21" customHeight="1" x14ac:dyDescent="0.2">
      <c r="A22" s="90"/>
      <c r="B22" s="91"/>
      <c r="C22" s="91"/>
      <c r="D22" s="90"/>
      <c r="E22" s="90"/>
    </row>
    <row r="23" spans="1:5" ht="30" customHeight="1" x14ac:dyDescent="0.2">
      <c r="A23" s="90"/>
      <c r="B23" s="91"/>
      <c r="C23" s="91"/>
      <c r="D23" s="90"/>
      <c r="E23" s="90"/>
    </row>
    <row r="24" spans="1:5" x14ac:dyDescent="0.2">
      <c r="A24" s="90"/>
      <c r="B24" s="91"/>
      <c r="C24" s="101" t="s">
        <v>150</v>
      </c>
      <c r="D24" s="90"/>
      <c r="E24" s="90"/>
    </row>
    <row r="25" spans="1:5" x14ac:dyDescent="0.2">
      <c r="A25" s="90"/>
      <c r="B25" s="91"/>
      <c r="C25" s="91" t="s">
        <v>151</v>
      </c>
      <c r="D25" s="90"/>
      <c r="E25" s="90"/>
    </row>
  </sheetData>
  <mergeCells count="2">
    <mergeCell ref="A9:E9"/>
    <mergeCell ref="A12:B12"/>
  </mergeCell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279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4</vt:i4>
      </vt:variant>
    </vt:vector>
  </HeadingPairs>
  <TitlesOfParts>
    <vt:vector size="7" baseType="lpstr">
      <vt:lpstr>orçamentos</vt:lpstr>
      <vt:lpstr>cronograma</vt:lpstr>
      <vt:lpstr>Plan1</vt:lpstr>
      <vt:lpstr>cronograma!Area_de_impressao</vt:lpstr>
      <vt:lpstr>orçamentos!Area_de_impressao</vt:lpstr>
      <vt:lpstr>orçamentos!Print_Titles_0</vt:lpstr>
      <vt:lpstr>orçamentos!Titulos_de_impressao</vt:lpstr>
    </vt:vector>
  </TitlesOfParts>
  <Company>Engenheiro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Joao Batista</dc:creator>
  <cp:lastModifiedBy>PM_ITARARE</cp:lastModifiedBy>
  <cp:revision>28</cp:revision>
  <cp:lastPrinted>2021-05-31T17:25:43Z</cp:lastPrinted>
  <dcterms:created xsi:type="dcterms:W3CDTF">2005-07-23T14:00:58Z</dcterms:created>
  <dcterms:modified xsi:type="dcterms:W3CDTF">2021-06-02T18:21:23Z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Engenheiro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